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er\Documents\Р_шення\Сес_я\2022\09 Вересень\з нумерацією\"/>
    </mc:Choice>
  </mc:AlternateContent>
  <bookViews>
    <workbookView xWindow="0" yWindow="0" windowWidth="24000" windowHeight="9030"/>
  </bookViews>
  <sheets>
    <sheet name="шт. Центри   01.01 21 " sheetId="2" r:id="rId1"/>
  </sheets>
  <definedNames>
    <definedName name="_xlnm.Print_Area" localSheetId="0">'шт. Центри   01.01 21 '!$A$1:$Y$96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D74" i="2" l="1"/>
  <c r="AD73" i="2"/>
  <c r="AD51" i="2"/>
  <c r="AD50" i="2"/>
  <c r="AD27" i="2"/>
  <c r="AD26" i="2"/>
  <c r="AD2" i="2"/>
  <c r="AD1" i="2"/>
  <c r="Y18" i="2" l="1"/>
  <c r="Y16" i="2"/>
  <c r="AD94" i="2" l="1"/>
  <c r="AD92" i="2"/>
  <c r="AD91" i="2"/>
  <c r="X90" i="2"/>
  <c r="W90" i="2"/>
  <c r="Q90" i="2"/>
  <c r="K90" i="2"/>
  <c r="I90" i="2"/>
  <c r="H90" i="2"/>
  <c r="AD90" i="2" s="1"/>
  <c r="AD89" i="2"/>
  <c r="L89" i="2"/>
  <c r="R89" i="2" s="1"/>
  <c r="J89" i="2"/>
  <c r="AD88" i="2"/>
  <c r="J88" i="2"/>
  <c r="J90" i="2" s="1"/>
  <c r="AD87" i="2"/>
  <c r="AD85" i="2"/>
  <c r="AD84" i="2"/>
  <c r="AD83" i="2"/>
  <c r="AD82" i="2"/>
  <c r="AD81" i="2"/>
  <c r="AD80" i="2"/>
  <c r="AD79" i="2"/>
  <c r="AD78" i="2"/>
  <c r="AD77" i="2"/>
  <c r="AD76" i="2"/>
  <c r="AD75" i="2"/>
  <c r="P89" i="2" l="1"/>
  <c r="L88" i="2"/>
  <c r="N89" i="2"/>
  <c r="V89" i="2" l="1"/>
  <c r="Y89" i="2" s="1"/>
  <c r="L90" i="2"/>
  <c r="T88" i="2"/>
  <c r="T90" i="2" s="1"/>
  <c r="P88" i="2"/>
  <c r="P90" i="2" s="1"/>
  <c r="R88" i="2"/>
  <c r="R90" i="2" s="1"/>
  <c r="N88" i="2"/>
  <c r="N90" i="2" s="1"/>
  <c r="V88" i="2" l="1"/>
  <c r="J44" i="2"/>
  <c r="J42" i="2"/>
  <c r="V90" i="2" l="1"/>
  <c r="Y88" i="2"/>
  <c r="Y90" i="2" s="1"/>
  <c r="J66" i="2"/>
  <c r="Y40" i="2" l="1"/>
  <c r="Y63" i="2" s="1"/>
  <c r="Y86" i="2" s="1"/>
  <c r="V40" i="2"/>
  <c r="V63" i="2" s="1"/>
  <c r="V86" i="2" s="1"/>
  <c r="J65" i="2" l="1"/>
  <c r="J18" i="2" l="1"/>
  <c r="J16" i="2"/>
  <c r="L16" i="2" s="1"/>
  <c r="R16" i="2" s="1"/>
  <c r="AD72" i="2" l="1"/>
  <c r="AD70" i="2"/>
  <c r="AD69" i="2"/>
  <c r="Q68" i="2"/>
  <c r="K68" i="2"/>
  <c r="J68" i="2"/>
  <c r="I68" i="2"/>
  <c r="H68" i="2"/>
  <c r="AD65" i="2"/>
  <c r="L65" i="2"/>
  <c r="R65" i="2" s="1"/>
  <c r="AD64" i="2"/>
  <c r="AD62" i="2"/>
  <c r="AD61" i="2"/>
  <c r="AD60" i="2"/>
  <c r="AD59" i="2"/>
  <c r="AD58" i="2"/>
  <c r="AD57" i="2"/>
  <c r="AD56" i="2"/>
  <c r="AD55" i="2"/>
  <c r="AD54" i="2"/>
  <c r="AD53" i="2"/>
  <c r="AD52" i="2"/>
  <c r="AD49" i="2"/>
  <c r="AD47" i="2"/>
  <c r="AD46" i="2"/>
  <c r="Q45" i="2"/>
  <c r="K45" i="2"/>
  <c r="J45" i="2"/>
  <c r="I45" i="2"/>
  <c r="H45" i="2"/>
  <c r="AD45" i="2" s="1"/>
  <c r="AD44" i="2"/>
  <c r="L44" i="2"/>
  <c r="R44" i="2" s="1"/>
  <c r="AD43" i="2"/>
  <c r="AD42" i="2"/>
  <c r="L42" i="2"/>
  <c r="R42" i="2" s="1"/>
  <c r="AD41" i="2"/>
  <c r="AD39" i="2"/>
  <c r="AD38" i="2"/>
  <c r="AD37" i="2"/>
  <c r="AD36" i="2"/>
  <c r="L36" i="2"/>
  <c r="L59" i="2" s="1"/>
  <c r="L82" i="2" s="1"/>
  <c r="AD35" i="2"/>
  <c r="AD34" i="2"/>
  <c r="AD33" i="2"/>
  <c r="AD32" i="2"/>
  <c r="AD31" i="2"/>
  <c r="AD30" i="2"/>
  <c r="AD29" i="2"/>
  <c r="AD28" i="2"/>
  <c r="AD25" i="2"/>
  <c r="AD24" i="2"/>
  <c r="AD22" i="2"/>
  <c r="AD21" i="2"/>
  <c r="AD20" i="2"/>
  <c r="Q19" i="2"/>
  <c r="O19" i="2"/>
  <c r="K19" i="2"/>
  <c r="J19" i="2"/>
  <c r="I19" i="2"/>
  <c r="H19" i="2"/>
  <c r="AD19" i="2" s="1"/>
  <c r="L18" i="2"/>
  <c r="R18" i="2" s="1"/>
  <c r="AD16" i="2"/>
  <c r="W45" i="2" l="1"/>
  <c r="X19" i="2"/>
  <c r="W19" i="2"/>
  <c r="T42" i="2"/>
  <c r="T45" i="2" s="1"/>
  <c r="U18" i="2"/>
  <c r="U19" i="2" s="1"/>
  <c r="N18" i="2"/>
  <c r="T18" i="2"/>
  <c r="P16" i="2"/>
  <c r="L45" i="2"/>
  <c r="R45" i="2" s="1"/>
  <c r="N42" i="2"/>
  <c r="AD68" i="2"/>
  <c r="T16" i="2"/>
  <c r="N16" i="2"/>
  <c r="L19" i="2"/>
  <c r="P42" i="2"/>
  <c r="N44" i="2"/>
  <c r="N65" i="2"/>
  <c r="L66" i="2"/>
  <c r="AD66" i="2"/>
  <c r="AD95" i="2" s="1"/>
  <c r="P44" i="2"/>
  <c r="P65" i="2"/>
  <c r="T65" i="2"/>
  <c r="T68" i="2" s="1"/>
  <c r="W68" i="2" l="1"/>
  <c r="X45" i="2"/>
  <c r="T19" i="2"/>
  <c r="V18" i="2"/>
  <c r="V16" i="2"/>
  <c r="X68" i="2"/>
  <c r="V44" i="2"/>
  <c r="Y44" i="2" s="1"/>
  <c r="N19" i="2"/>
  <c r="N45" i="2"/>
  <c r="AB44" i="2"/>
  <c r="R66" i="2"/>
  <c r="N66" i="2"/>
  <c r="P66" i="2"/>
  <c r="P45" i="2"/>
  <c r="V42" i="2"/>
  <c r="Y42" i="2" s="1"/>
  <c r="R19" i="2"/>
  <c r="P19" i="2"/>
  <c r="L68" i="2"/>
  <c r="V65" i="2"/>
  <c r="Y65" i="2" s="1"/>
  <c r="P68" i="2" l="1"/>
  <c r="R68" i="2"/>
  <c r="N68" i="2"/>
  <c r="AB43" i="2"/>
  <c r="Y19" i="2"/>
  <c r="V19" i="2"/>
  <c r="V45" i="2"/>
  <c r="AB42" i="2"/>
  <c r="Y45" i="2"/>
  <c r="V66" i="2"/>
  <c r="Y66" i="2" s="1"/>
  <c r="Z19" i="2" l="1"/>
  <c r="Y68" i="2"/>
  <c r="Z45" i="2"/>
  <c r="V68" i="2"/>
</calcChain>
</file>

<file path=xl/sharedStrings.xml><?xml version="1.0" encoding="utf-8"?>
<sst xmlns="http://schemas.openxmlformats.org/spreadsheetml/2006/main" count="151" uniqueCount="59">
  <si>
    <t>ШТАТНИЙ РОЗПИС</t>
  </si>
  <si>
    <t xml:space="preserve">Центр роботи з обдарованими дітьми  відділу освіти Бучанської міської ради     </t>
  </si>
  <si>
    <t>№ п/п</t>
  </si>
  <si>
    <t>Посада</t>
  </si>
  <si>
    <t>Освіта</t>
  </si>
  <si>
    <t>Розряд</t>
  </si>
  <si>
    <t>Кількість штатних одиниць</t>
  </si>
  <si>
    <t xml:space="preserve">Посадовий оклад </t>
  </si>
  <si>
    <t xml:space="preserve">Підвищення </t>
  </si>
  <si>
    <t>Доплата за звання 10%,      15%</t>
  </si>
  <si>
    <t>Оклад за кількістю штатних одиниць з урахуванням підвищень</t>
  </si>
  <si>
    <t>Вислуга років</t>
  </si>
  <si>
    <t>Доплати</t>
  </si>
  <si>
    <t>Фонд заробітної плати на місяць</t>
  </si>
  <si>
    <t>Грошова винагорода</t>
  </si>
  <si>
    <t>Матеріальна допомога на оздоровлення</t>
  </si>
  <si>
    <t>Призвище, ім'я та по-батькові</t>
  </si>
  <si>
    <t>Стаж</t>
  </si>
  <si>
    <t>Категорія</t>
  </si>
  <si>
    <t>%</t>
  </si>
  <si>
    <t>грн.</t>
  </si>
  <si>
    <r>
      <t>Згідно рішення ради, %,</t>
    </r>
    <r>
      <rPr>
        <sz val="10"/>
        <rFont val="Times New Roman"/>
        <family val="1"/>
        <charset val="204"/>
      </rPr>
      <t xml:space="preserve"> граничн.обсяг</t>
    </r>
  </si>
  <si>
    <t>Згідно рішення ради, грн.</t>
  </si>
  <si>
    <t>Премія,   до 25%</t>
  </si>
  <si>
    <t>За складність та напруженість 30%)</t>
  </si>
  <si>
    <t>Лук'яненко Олена Андріївна</t>
  </si>
  <si>
    <t>Завідувач</t>
  </si>
  <si>
    <t>вища</t>
  </si>
  <si>
    <t>24р. 16д</t>
  </si>
  <si>
    <t>вища, вч.-метод.</t>
  </si>
  <si>
    <t>Бондарчук Олена Вільївна</t>
  </si>
  <si>
    <t>1р.5м22д.</t>
  </si>
  <si>
    <t>спец.</t>
  </si>
  <si>
    <t>Методист</t>
  </si>
  <si>
    <t>Всього:</t>
  </si>
  <si>
    <t>Підвищення</t>
  </si>
  <si>
    <t>Престижність педагогічних працівників</t>
  </si>
  <si>
    <t xml:space="preserve">За складність та напруженість </t>
  </si>
  <si>
    <t xml:space="preserve">Центр психологічної служби відділу освіти Бучанської міської ради     </t>
  </si>
  <si>
    <t>За складність та напруженість</t>
  </si>
  <si>
    <t>КПК 0611141 "Забезпечення діяльності інших закладів у сфері освіти"</t>
  </si>
  <si>
    <t>КПК  0611141 "Забезпечення діяльності інших закладів у сфері освіти"</t>
  </si>
  <si>
    <t>Згідно рішення ради, %, граничн.обсяг</t>
  </si>
  <si>
    <t>За результатами роботи            ( 25%)</t>
  </si>
  <si>
    <t xml:space="preserve">Центр національно-патріотичного виховання та спортивної роботи Відділу освіти Бучанської міської ради       </t>
  </si>
  <si>
    <t>Престижність педагогічних працівників 20%</t>
  </si>
  <si>
    <t>О.ЦИМБАЛ</t>
  </si>
  <si>
    <t>станом  на  01.09.2022р.</t>
  </si>
  <si>
    <t xml:space="preserve">Центр педагогічного супроводу відділу освіти Бучанської міської ради     </t>
  </si>
  <si>
    <t xml:space="preserve">Методист </t>
  </si>
  <si>
    <t>Фонд заробітної плати на вересень- грудень  2022 рік</t>
  </si>
  <si>
    <t>Бучанської міської ради від 22.09.2022 № 3108-33-VIIІ</t>
  </si>
  <si>
    <t xml:space="preserve"> Бучанської міської ради від  20.09.2022  № 3106-33-VIIІ</t>
  </si>
  <si>
    <t xml:space="preserve"> Бучанської міської ради від 20.09.2022 року № 3107-33-VIIІ</t>
  </si>
  <si>
    <t>Бучанської міської ради від 20.09. 2022  № 3105-33-VIIІ</t>
  </si>
  <si>
    <t xml:space="preserve">Додаток 2 до рішення 33 сесії VIIІ скликання(позачергової) </t>
  </si>
  <si>
    <t>Додаток  2 до рішення 33 сесії VIIІ скликання(позачергової)</t>
  </si>
  <si>
    <t xml:space="preserve">Додаток 2  до рішення 33 сесії VIIІ скликання(позачергової) </t>
  </si>
  <si>
    <t xml:space="preserve">Додаток  2 до рішення 33 сесії VIIІ скликання(позачергової)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</si>
</sst>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"/>
    <numFmt numFmtId="165" formatCode="#,##0.00\ &quot;грн.&quot;"/>
    <numFmt numFmtId="166" formatCode="0.0"/>
  </numFmts>
  <fonts count="18" x14ac:knownFonts="1">
    <font>
      <sz val="10"/>
      <name val="Arial Cyr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Arial"/>
      <family val="2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2"/>
      <color indexed="43"/>
      <name val="Times New Roman"/>
      <family val="1"/>
      <charset val="204"/>
    </font>
    <font>
      <sz val="11"/>
      <name val="Arial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Arial Cyr"/>
      <charset val="204"/>
    </font>
    <font>
      <b/>
      <sz val="14"/>
      <name val="Arial"/>
      <family val="2"/>
      <charset val="204"/>
    </font>
    <font>
      <sz val="12"/>
      <color indexed="10"/>
      <name val="Times New Roman"/>
      <family val="1"/>
      <charset val="204"/>
    </font>
    <font>
      <sz val="12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4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167">
    <xf numFmtId="0" fontId="0" fillId="0" borderId="0" xfId="0"/>
    <xf numFmtId="0" fontId="2" fillId="0" borderId="0" xfId="1" applyFont="1"/>
    <xf numFmtId="0" fontId="3" fillId="0" borderId="0" xfId="1" applyFont="1" applyAlignment="1"/>
    <xf numFmtId="0" fontId="4" fillId="0" borderId="0" xfId="1" applyFont="1"/>
    <xf numFmtId="0" fontId="5" fillId="0" borderId="0" xfId="1" applyFont="1" applyAlignment="1"/>
    <xf numFmtId="0" fontId="1" fillId="0" borderId="0" xfId="1"/>
    <xf numFmtId="0" fontId="6" fillId="0" borderId="0" xfId="1" applyFont="1" applyAlignment="1"/>
    <xf numFmtId="0" fontId="7" fillId="0" borderId="0" xfId="1" applyFont="1"/>
    <xf numFmtId="0" fontId="2" fillId="0" borderId="0" xfId="1" applyFont="1" applyAlignment="1"/>
    <xf numFmtId="0" fontId="7" fillId="0" borderId="0" xfId="1" applyFont="1" applyAlignment="1"/>
    <xf numFmtId="0" fontId="8" fillId="0" borderId="0" xfId="1" applyFont="1" applyAlignment="1"/>
    <xf numFmtId="0" fontId="9" fillId="0" borderId="0" xfId="1" applyFont="1"/>
    <xf numFmtId="4" fontId="3" fillId="0" borderId="0" xfId="1" applyNumberFormat="1" applyFont="1" applyAlignment="1">
      <alignment horizontal="left"/>
    </xf>
    <xf numFmtId="165" fontId="8" fillId="0" borderId="0" xfId="1" applyNumberFormat="1" applyFont="1" applyAlignment="1">
      <alignment horizontal="left"/>
    </xf>
    <xf numFmtId="0" fontId="11" fillId="0" borderId="0" xfId="1" applyFont="1"/>
    <xf numFmtId="0" fontId="7" fillId="0" borderId="1" xfId="1" applyFont="1" applyBorder="1"/>
    <xf numFmtId="0" fontId="12" fillId="0" borderId="0" xfId="1" applyFont="1" applyAlignment="1">
      <alignment horizontal="center"/>
    </xf>
    <xf numFmtId="0" fontId="3" fillId="0" borderId="0" xfId="1" applyFont="1" applyAlignment="1">
      <alignment horizontal="center"/>
    </xf>
    <xf numFmtId="0" fontId="13" fillId="0" borderId="0" xfId="1" applyFont="1" applyAlignment="1">
      <alignment horizontal="center"/>
    </xf>
    <xf numFmtId="0" fontId="7" fillId="0" borderId="0" xfId="1" applyFont="1" applyAlignment="1">
      <alignment horizontal="center"/>
    </xf>
    <xf numFmtId="0" fontId="7" fillId="0" borderId="3" xfId="1" applyFont="1" applyBorder="1" applyAlignment="1">
      <alignment horizontal="center" vertical="center" wrapText="1"/>
    </xf>
    <xf numFmtId="0" fontId="7" fillId="0" borderId="7" xfId="1" applyFont="1" applyBorder="1" applyAlignment="1">
      <alignment horizontal="center" vertical="center" wrapText="1"/>
    </xf>
    <xf numFmtId="0" fontId="7" fillId="2" borderId="11" xfId="1" applyFont="1" applyFill="1" applyBorder="1" applyAlignment="1">
      <alignment horizontal="center" vertical="center" wrapText="1"/>
    </xf>
    <xf numFmtId="0" fontId="7" fillId="2" borderId="12" xfId="1" applyFont="1" applyFill="1" applyBorder="1" applyAlignment="1">
      <alignment horizontal="left" vertical="center" wrapText="1"/>
    </xf>
    <xf numFmtId="0" fontId="7" fillId="2" borderId="12" xfId="1" applyFont="1" applyFill="1" applyBorder="1" applyAlignment="1">
      <alignment horizontal="center" vertical="center" wrapText="1"/>
    </xf>
    <xf numFmtId="1" fontId="7" fillId="0" borderId="12" xfId="1" applyNumberFormat="1" applyFont="1" applyFill="1" applyBorder="1" applyAlignment="1">
      <alignment horizontal="center" vertical="center" wrapText="1"/>
    </xf>
    <xf numFmtId="166" fontId="7" fillId="2" borderId="12" xfId="1" applyNumberFormat="1" applyFont="1" applyFill="1" applyBorder="1" applyAlignment="1">
      <alignment horizontal="center" vertical="center" wrapText="1"/>
    </xf>
    <xf numFmtId="2" fontId="7" fillId="0" borderId="12" xfId="1" applyNumberFormat="1" applyFont="1" applyFill="1" applyBorder="1" applyAlignment="1">
      <alignment horizontal="center" vertical="center" wrapText="1"/>
    </xf>
    <xf numFmtId="1" fontId="7" fillId="2" borderId="12" xfId="1" applyNumberFormat="1" applyFont="1" applyFill="1" applyBorder="1" applyAlignment="1">
      <alignment horizontal="center" vertical="center" wrapText="1"/>
    </xf>
    <xf numFmtId="2" fontId="7" fillId="2" borderId="12" xfId="1" applyNumberFormat="1" applyFont="1" applyFill="1" applyBorder="1" applyAlignment="1">
      <alignment horizontal="center" vertical="center" wrapText="1"/>
    </xf>
    <xf numFmtId="4" fontId="7" fillId="0" borderId="12" xfId="1" applyNumberFormat="1" applyFont="1" applyFill="1" applyBorder="1" applyAlignment="1">
      <alignment horizontal="center" vertical="center" wrapText="1"/>
    </xf>
    <xf numFmtId="4" fontId="7" fillId="2" borderId="13" xfId="1" applyNumberFormat="1" applyFont="1" applyFill="1" applyBorder="1" applyAlignment="1">
      <alignment horizontal="center" vertical="center" wrapText="1"/>
    </xf>
    <xf numFmtId="0" fontId="7" fillId="2" borderId="0" xfId="1" applyFont="1" applyFill="1"/>
    <xf numFmtId="0" fontId="4" fillId="2" borderId="0" xfId="1" applyFont="1" applyFill="1"/>
    <xf numFmtId="0" fontId="7" fillId="2" borderId="13" xfId="1" applyFont="1" applyFill="1" applyBorder="1" applyAlignment="1">
      <alignment horizontal="center" vertical="center" wrapText="1"/>
    </xf>
    <xf numFmtId="0" fontId="7" fillId="2" borderId="13" xfId="1" applyFont="1" applyFill="1" applyBorder="1" applyAlignment="1">
      <alignment horizontal="left" vertical="center" wrapText="1"/>
    </xf>
    <xf numFmtId="1" fontId="7" fillId="0" borderId="13" xfId="1" applyNumberFormat="1" applyFont="1" applyFill="1" applyBorder="1" applyAlignment="1">
      <alignment horizontal="center" vertical="center" wrapText="1"/>
    </xf>
    <xf numFmtId="166" fontId="7" fillId="2" borderId="13" xfId="1" applyNumberFormat="1" applyFont="1" applyFill="1" applyBorder="1" applyAlignment="1">
      <alignment horizontal="center" vertical="center" wrapText="1"/>
    </xf>
    <xf numFmtId="2" fontId="7" fillId="0" borderId="13" xfId="1" applyNumberFormat="1" applyFont="1" applyFill="1" applyBorder="1" applyAlignment="1">
      <alignment horizontal="center" vertical="center" wrapText="1"/>
    </xf>
    <xf numFmtId="1" fontId="7" fillId="2" borderId="13" xfId="1" applyNumberFormat="1" applyFont="1" applyFill="1" applyBorder="1" applyAlignment="1">
      <alignment horizontal="center" vertical="center" wrapText="1"/>
    </xf>
    <xf numFmtId="2" fontId="7" fillId="2" borderId="13" xfId="1" applyNumberFormat="1" applyFont="1" applyFill="1" applyBorder="1" applyAlignment="1">
      <alignment horizontal="center" vertical="center" wrapText="1"/>
    </xf>
    <xf numFmtId="4" fontId="7" fillId="0" borderId="13" xfId="1" applyNumberFormat="1" applyFont="1" applyFill="1" applyBorder="1" applyAlignment="1">
      <alignment horizontal="center" vertical="center" wrapText="1"/>
    </xf>
    <xf numFmtId="0" fontId="7" fillId="2" borderId="14" xfId="1" applyFont="1" applyFill="1" applyBorder="1"/>
    <xf numFmtId="0" fontId="4" fillId="2" borderId="13" xfId="1" applyFont="1" applyFill="1" applyBorder="1"/>
    <xf numFmtId="2" fontId="7" fillId="3" borderId="13" xfId="1" applyNumberFormat="1" applyFont="1" applyFill="1" applyBorder="1" applyAlignment="1">
      <alignment horizontal="center" vertical="center" wrapText="1"/>
    </xf>
    <xf numFmtId="1" fontId="7" fillId="3" borderId="13" xfId="1" applyNumberFormat="1" applyFont="1" applyFill="1" applyBorder="1" applyAlignment="1">
      <alignment horizontal="center" vertical="center" wrapText="1"/>
    </xf>
    <xf numFmtId="4" fontId="3" fillId="2" borderId="15" xfId="1" applyNumberFormat="1" applyFont="1" applyFill="1" applyBorder="1" applyAlignment="1">
      <alignment horizontal="center" vertical="center" wrapText="1"/>
    </xf>
    <xf numFmtId="4" fontId="3" fillId="2" borderId="8" xfId="1" applyNumberFormat="1" applyFont="1" applyFill="1" applyBorder="1" applyAlignment="1">
      <alignment horizontal="center" vertical="center" wrapText="1"/>
    </xf>
    <xf numFmtId="164" fontId="3" fillId="2" borderId="8" xfId="1" applyNumberFormat="1" applyFont="1" applyFill="1" applyBorder="1" applyAlignment="1">
      <alignment horizontal="center" vertical="center" wrapText="1"/>
    </xf>
    <xf numFmtId="4" fontId="7" fillId="2" borderId="0" xfId="1" applyNumberFormat="1" applyFont="1" applyFill="1"/>
    <xf numFmtId="4" fontId="4" fillId="2" borderId="0" xfId="1" applyNumberFormat="1" applyFont="1" applyFill="1"/>
    <xf numFmtId="0" fontId="12" fillId="0" borderId="0" xfId="1" applyFont="1" applyAlignment="1">
      <alignment horizontal="right"/>
    </xf>
    <xf numFmtId="0" fontId="12" fillId="0" borderId="1" xfId="1" applyFont="1" applyBorder="1"/>
    <xf numFmtId="0" fontId="12" fillId="0" borderId="0" xfId="1" applyFont="1"/>
    <xf numFmtId="0" fontId="12" fillId="0" borderId="0" xfId="1" applyFont="1" applyBorder="1"/>
    <xf numFmtId="0" fontId="12" fillId="0" borderId="0" xfId="1" applyFont="1" applyAlignment="1">
      <alignment horizontal="left"/>
    </xf>
    <xf numFmtId="0" fontId="12" fillId="0" borderId="0" xfId="2" applyFont="1" applyAlignment="1"/>
    <xf numFmtId="0" fontId="12" fillId="0" borderId="0" xfId="2" applyFont="1"/>
    <xf numFmtId="0" fontId="13" fillId="0" borderId="0" xfId="0" applyFont="1" applyBorder="1" applyAlignment="1">
      <alignment horizontal="center"/>
    </xf>
    <xf numFmtId="0" fontId="14" fillId="0" borderId="0" xfId="0" applyFont="1" applyBorder="1"/>
    <xf numFmtId="0" fontId="12" fillId="0" borderId="0" xfId="0" applyFont="1" applyBorder="1"/>
    <xf numFmtId="0" fontId="15" fillId="0" borderId="0" xfId="1" applyFont="1" applyBorder="1"/>
    <xf numFmtId="0" fontId="10" fillId="0" borderId="0" xfId="1" applyFont="1" applyAlignment="1"/>
    <xf numFmtId="0" fontId="7" fillId="0" borderId="0" xfId="1" applyFont="1" applyBorder="1"/>
    <xf numFmtId="0" fontId="7" fillId="0" borderId="0" xfId="1" applyFont="1" applyAlignment="1">
      <alignment horizontal="center" vertical="center"/>
    </xf>
    <xf numFmtId="0" fontId="7" fillId="2" borderId="22" xfId="1" applyFont="1" applyFill="1" applyBorder="1" applyAlignment="1">
      <alignment horizontal="center" vertical="center" wrapText="1"/>
    </xf>
    <xf numFmtId="0" fontId="7" fillId="2" borderId="23" xfId="1" applyFont="1" applyFill="1" applyBorder="1" applyAlignment="1">
      <alignment horizontal="left" vertical="center" wrapText="1"/>
    </xf>
    <xf numFmtId="0" fontId="7" fillId="2" borderId="23" xfId="1" applyFont="1" applyFill="1" applyBorder="1" applyAlignment="1">
      <alignment horizontal="center" vertical="center" wrapText="1"/>
    </xf>
    <xf numFmtId="1" fontId="7" fillId="0" borderId="23" xfId="1" applyNumberFormat="1" applyFont="1" applyFill="1" applyBorder="1" applyAlignment="1">
      <alignment horizontal="center" vertical="center" wrapText="1"/>
    </xf>
    <xf numFmtId="2" fontId="7" fillId="2" borderId="23" xfId="1" applyNumberFormat="1" applyFont="1" applyFill="1" applyBorder="1" applyAlignment="1">
      <alignment horizontal="center" vertical="center" wrapText="1"/>
    </xf>
    <xf numFmtId="2" fontId="7" fillId="0" borderId="23" xfId="1" applyNumberFormat="1" applyFont="1" applyFill="1" applyBorder="1" applyAlignment="1">
      <alignment horizontal="center" vertical="center" wrapText="1"/>
    </xf>
    <xf numFmtId="1" fontId="7" fillId="2" borderId="23" xfId="1" applyNumberFormat="1" applyFont="1" applyFill="1" applyBorder="1" applyAlignment="1">
      <alignment horizontal="center" vertical="center" wrapText="1"/>
    </xf>
    <xf numFmtId="4" fontId="7" fillId="0" borderId="23" xfId="1" applyNumberFormat="1" applyFont="1" applyFill="1" applyBorder="1" applyAlignment="1">
      <alignment horizontal="center" vertical="center" wrapText="1"/>
    </xf>
    <xf numFmtId="4" fontId="7" fillId="2" borderId="23" xfId="1" applyNumberFormat="1" applyFont="1" applyFill="1" applyBorder="1" applyAlignment="1">
      <alignment horizontal="center" vertical="center" wrapText="1"/>
    </xf>
    <xf numFmtId="4" fontId="7" fillId="2" borderId="24" xfId="1" applyNumberFormat="1" applyFont="1" applyFill="1" applyBorder="1" applyAlignment="1">
      <alignment horizontal="center" vertical="center" wrapText="1"/>
    </xf>
    <xf numFmtId="0" fontId="7" fillId="2" borderId="25" xfId="1" applyFont="1" applyFill="1" applyBorder="1" applyAlignment="1">
      <alignment horizontal="center" vertical="center" wrapText="1"/>
    </xf>
    <xf numFmtId="0" fontId="7" fillId="2" borderId="9" xfId="1" applyFont="1" applyFill="1" applyBorder="1" applyAlignment="1">
      <alignment horizontal="left" vertical="center" wrapText="1"/>
    </xf>
    <xf numFmtId="0" fontId="7" fillId="2" borderId="9" xfId="1" applyFont="1" applyFill="1" applyBorder="1" applyAlignment="1">
      <alignment horizontal="center" vertical="center" wrapText="1"/>
    </xf>
    <xf numFmtId="1" fontId="7" fillId="0" borderId="9" xfId="1" applyNumberFormat="1" applyFont="1" applyFill="1" applyBorder="1" applyAlignment="1">
      <alignment horizontal="center" vertical="center" wrapText="1"/>
    </xf>
    <xf numFmtId="2" fontId="7" fillId="2" borderId="9" xfId="1" applyNumberFormat="1" applyFont="1" applyFill="1" applyBorder="1" applyAlignment="1">
      <alignment horizontal="center" vertical="center" wrapText="1"/>
    </xf>
    <xf numFmtId="2" fontId="7" fillId="0" borderId="9" xfId="1" applyNumberFormat="1" applyFont="1" applyFill="1" applyBorder="1" applyAlignment="1">
      <alignment horizontal="center" vertical="center" wrapText="1"/>
    </xf>
    <xf numFmtId="1" fontId="7" fillId="2" borderId="9" xfId="1" applyNumberFormat="1" applyFont="1" applyFill="1" applyBorder="1" applyAlignment="1">
      <alignment horizontal="center" vertical="center" wrapText="1"/>
    </xf>
    <xf numFmtId="4" fontId="7" fillId="0" borderId="9" xfId="1" applyNumberFormat="1" applyFont="1" applyFill="1" applyBorder="1" applyAlignment="1">
      <alignment horizontal="center" vertical="center" wrapText="1"/>
    </xf>
    <xf numFmtId="4" fontId="3" fillId="2" borderId="27" xfId="1" applyNumberFormat="1" applyFont="1" applyFill="1" applyBorder="1" applyAlignment="1">
      <alignment horizontal="center" vertical="center" wrapText="1"/>
    </xf>
    <xf numFmtId="4" fontId="3" fillId="2" borderId="28" xfId="1" applyNumberFormat="1" applyFont="1" applyFill="1" applyBorder="1" applyAlignment="1">
      <alignment horizontal="center" vertical="center" wrapText="1"/>
    </xf>
    <xf numFmtId="164" fontId="3" fillId="2" borderId="28" xfId="1" applyNumberFormat="1" applyFont="1" applyFill="1" applyBorder="1" applyAlignment="1">
      <alignment horizontal="center" vertical="center" wrapText="1"/>
    </xf>
    <xf numFmtId="4" fontId="3" fillId="0" borderId="28" xfId="1" applyNumberFormat="1" applyFont="1" applyFill="1" applyBorder="1" applyAlignment="1">
      <alignment horizontal="center" vertical="center" wrapText="1"/>
    </xf>
    <xf numFmtId="4" fontId="3" fillId="2" borderId="31" xfId="1" applyNumberFormat="1" applyFont="1" applyFill="1" applyBorder="1" applyAlignment="1">
      <alignment horizontal="center" vertical="center" wrapText="1"/>
    </xf>
    <xf numFmtId="0" fontId="1" fillId="0" borderId="0" xfId="1" applyBorder="1"/>
    <xf numFmtId="0" fontId="12" fillId="0" borderId="0" xfId="2" applyFont="1" applyBorder="1" applyAlignment="1"/>
    <xf numFmtId="0" fontId="16" fillId="0" borderId="0" xfId="1" applyFont="1"/>
    <xf numFmtId="4" fontId="7" fillId="0" borderId="34" xfId="1" applyNumberFormat="1" applyFont="1" applyFill="1" applyBorder="1" applyAlignment="1">
      <alignment horizontal="center" vertical="center" wrapText="1"/>
    </xf>
    <xf numFmtId="4" fontId="7" fillId="2" borderId="35" xfId="1" applyNumberFormat="1" applyFont="1" applyFill="1" applyBorder="1" applyAlignment="1">
      <alignment horizontal="center" vertical="center" wrapText="1"/>
    </xf>
    <xf numFmtId="0" fontId="7" fillId="2" borderId="36" xfId="1" applyFont="1" applyFill="1" applyBorder="1" applyAlignment="1">
      <alignment horizontal="center" vertical="center" wrapText="1"/>
    </xf>
    <xf numFmtId="4" fontId="7" fillId="0" borderId="37" xfId="1" applyNumberFormat="1" applyFont="1" applyFill="1" applyBorder="1" applyAlignment="1">
      <alignment horizontal="center" vertical="center" wrapText="1"/>
    </xf>
    <xf numFmtId="4" fontId="7" fillId="0" borderId="38" xfId="1" applyNumberFormat="1" applyFont="1" applyFill="1" applyBorder="1" applyAlignment="1">
      <alignment horizontal="center" vertical="center" wrapText="1"/>
    </xf>
    <xf numFmtId="4" fontId="3" fillId="2" borderId="39" xfId="1" applyNumberFormat="1" applyFont="1" applyFill="1" applyBorder="1" applyAlignment="1">
      <alignment horizontal="center" vertical="center" wrapText="1"/>
    </xf>
    <xf numFmtId="4" fontId="3" fillId="2" borderId="30" xfId="1" applyNumberFormat="1" applyFont="1" applyFill="1" applyBorder="1" applyAlignment="1">
      <alignment horizontal="center" vertical="center" wrapText="1"/>
    </xf>
    <xf numFmtId="2" fontId="1" fillId="0" borderId="0" xfId="1" applyNumberFormat="1"/>
    <xf numFmtId="4" fontId="3" fillId="2" borderId="13" xfId="1" applyNumberFormat="1" applyFont="1" applyFill="1" applyBorder="1" applyAlignment="1">
      <alignment horizontal="center" vertical="center" wrapText="1"/>
    </xf>
    <xf numFmtId="0" fontId="8" fillId="0" borderId="3" xfId="1" applyFont="1" applyBorder="1" applyAlignment="1">
      <alignment horizontal="center" vertical="center" wrapText="1"/>
    </xf>
    <xf numFmtId="0" fontId="8" fillId="0" borderId="7" xfId="1" applyFont="1" applyBorder="1" applyAlignment="1">
      <alignment horizontal="center" vertical="center" wrapText="1"/>
    </xf>
    <xf numFmtId="0" fontId="8" fillId="0" borderId="13" xfId="1" applyFont="1" applyBorder="1" applyAlignment="1">
      <alignment horizontal="center" vertical="center" wrapText="1"/>
    </xf>
    <xf numFmtId="2" fontId="7" fillId="2" borderId="13" xfId="1" applyNumberFormat="1" applyFont="1" applyFill="1" applyBorder="1" applyAlignment="1">
      <alignment vertical="center" wrapText="1"/>
    </xf>
    <xf numFmtId="2" fontId="7" fillId="3" borderId="13" xfId="1" applyNumberFormat="1" applyFont="1" applyFill="1" applyBorder="1" applyAlignment="1">
      <alignment vertical="center" wrapText="1"/>
    </xf>
    <xf numFmtId="4" fontId="3" fillId="2" borderId="13" xfId="1" applyNumberFormat="1" applyFont="1" applyFill="1" applyBorder="1" applyAlignment="1">
      <alignment vertical="center" wrapText="1"/>
    </xf>
    <xf numFmtId="4" fontId="3" fillId="2" borderId="30" xfId="1" applyNumberFormat="1" applyFont="1" applyFill="1" applyBorder="1" applyAlignment="1">
      <alignment horizontal="center" vertical="center" wrapText="1"/>
    </xf>
    <xf numFmtId="0" fontId="7" fillId="0" borderId="3" xfId="1" applyFont="1" applyBorder="1" applyAlignment="1">
      <alignment horizontal="center" vertical="center" wrapText="1"/>
    </xf>
    <xf numFmtId="0" fontId="7" fillId="0" borderId="7" xfId="1" applyFont="1" applyBorder="1" applyAlignment="1">
      <alignment horizontal="center" vertical="center" wrapText="1"/>
    </xf>
    <xf numFmtId="0" fontId="17" fillId="0" borderId="0" xfId="0" applyFont="1" applyAlignment="1"/>
    <xf numFmtId="0" fontId="12" fillId="0" borderId="0" xfId="1" applyFont="1" applyBorder="1" applyAlignment="1">
      <alignment horizontal="right"/>
    </xf>
    <xf numFmtId="0" fontId="13" fillId="0" borderId="0" xfId="1" applyFont="1" applyBorder="1"/>
    <xf numFmtId="0" fontId="12" fillId="0" borderId="0" xfId="1" applyFont="1" applyBorder="1" applyAlignment="1">
      <alignment horizontal="left"/>
    </xf>
    <xf numFmtId="0" fontId="12" fillId="0" borderId="0" xfId="2" applyFont="1" applyBorder="1"/>
    <xf numFmtId="0" fontId="2" fillId="0" borderId="0" xfId="1" applyFont="1" applyBorder="1"/>
    <xf numFmtId="2" fontId="7" fillId="2" borderId="16" xfId="1" applyNumberFormat="1" applyFont="1" applyFill="1" applyBorder="1" applyAlignment="1">
      <alignment horizontal="center" vertical="center" wrapText="1"/>
    </xf>
    <xf numFmtId="2" fontId="7" fillId="2" borderId="18" xfId="1" applyNumberFormat="1" applyFont="1" applyFill="1" applyBorder="1" applyAlignment="1">
      <alignment horizontal="center" vertical="center" wrapText="1"/>
    </xf>
    <xf numFmtId="2" fontId="7" fillId="2" borderId="26" xfId="1" applyNumberFormat="1" applyFont="1" applyFill="1" applyBorder="1" applyAlignment="1">
      <alignment horizontal="center" vertical="center" wrapText="1"/>
    </xf>
    <xf numFmtId="2" fontId="7" fillId="2" borderId="42" xfId="1" applyNumberFormat="1" applyFont="1" applyFill="1" applyBorder="1" applyAlignment="1">
      <alignment horizontal="center" vertical="center" wrapText="1"/>
    </xf>
    <xf numFmtId="0" fontId="7" fillId="0" borderId="32" xfId="1" applyFont="1" applyBorder="1" applyAlignment="1">
      <alignment horizontal="center" vertical="center" wrapText="1"/>
    </xf>
    <xf numFmtId="0" fontId="7" fillId="0" borderId="33" xfId="1" applyFont="1" applyBorder="1" applyAlignment="1">
      <alignment horizontal="center" vertical="center" wrapText="1"/>
    </xf>
    <xf numFmtId="0" fontId="7" fillId="0" borderId="18" xfId="1" applyFont="1" applyBorder="1" applyAlignment="1">
      <alignment horizontal="center" vertical="center" wrapText="1"/>
    </xf>
    <xf numFmtId="0" fontId="7" fillId="0" borderId="20" xfId="1" applyFont="1" applyBorder="1" applyAlignment="1">
      <alignment horizontal="center" vertical="center" wrapText="1"/>
    </xf>
    <xf numFmtId="0" fontId="7" fillId="0" borderId="19" xfId="1" applyFont="1" applyBorder="1" applyAlignment="1">
      <alignment horizontal="center" vertical="center" wrapText="1"/>
    </xf>
    <xf numFmtId="0" fontId="7" fillId="0" borderId="40" xfId="1" applyFont="1" applyBorder="1" applyAlignment="1">
      <alignment horizontal="center" vertical="center" wrapText="1"/>
    </xf>
    <xf numFmtId="2" fontId="3" fillId="2" borderId="16" xfId="1" applyNumberFormat="1" applyFont="1" applyFill="1" applyBorder="1" applyAlignment="1">
      <alignment horizontal="center" vertical="center" wrapText="1"/>
    </xf>
    <xf numFmtId="2" fontId="3" fillId="2" borderId="18" xfId="1" applyNumberFormat="1" applyFont="1" applyFill="1" applyBorder="1" applyAlignment="1">
      <alignment horizontal="center" vertical="center" wrapText="1"/>
    </xf>
    <xf numFmtId="4" fontId="3" fillId="2" borderId="29" xfId="1" applyNumberFormat="1" applyFont="1" applyFill="1" applyBorder="1" applyAlignment="1">
      <alignment horizontal="center" vertical="center" wrapText="1"/>
    </xf>
    <xf numFmtId="4" fontId="3" fillId="2" borderId="30" xfId="1" applyNumberFormat="1" applyFont="1" applyFill="1" applyBorder="1" applyAlignment="1">
      <alignment horizontal="center" vertical="center" wrapText="1"/>
    </xf>
    <xf numFmtId="0" fontId="7" fillId="0" borderId="0" xfId="1" applyFont="1" applyAlignment="1">
      <alignment horizontal="center"/>
    </xf>
    <xf numFmtId="0" fontId="8" fillId="0" borderId="3" xfId="1" applyFont="1" applyFill="1" applyBorder="1" applyAlignment="1">
      <alignment horizontal="center" vertical="center" wrapText="1"/>
    </xf>
    <xf numFmtId="0" fontId="8" fillId="0" borderId="7" xfId="1" applyFont="1" applyFill="1" applyBorder="1" applyAlignment="1">
      <alignment horizontal="center" vertical="center" wrapText="1"/>
    </xf>
    <xf numFmtId="0" fontId="7" fillId="0" borderId="3" xfId="1" applyFont="1" applyFill="1" applyBorder="1" applyAlignment="1">
      <alignment horizontal="center" vertical="center" wrapText="1"/>
    </xf>
    <xf numFmtId="0" fontId="7" fillId="0" borderId="7" xfId="1" applyFont="1" applyFill="1" applyBorder="1" applyAlignment="1">
      <alignment horizontal="center" vertical="center" wrapText="1"/>
    </xf>
    <xf numFmtId="0" fontId="7" fillId="0" borderId="3" xfId="1" applyFont="1" applyBorder="1" applyAlignment="1">
      <alignment horizontal="center" vertical="center" wrapText="1"/>
    </xf>
    <xf numFmtId="0" fontId="7" fillId="0" borderId="2" xfId="1" applyFont="1" applyBorder="1" applyAlignment="1">
      <alignment horizontal="center" vertical="center" wrapText="1"/>
    </xf>
    <xf numFmtId="0" fontId="7" fillId="0" borderId="6" xfId="1" applyFont="1" applyBorder="1" applyAlignment="1">
      <alignment horizontal="center" vertical="center" wrapText="1"/>
    </xf>
    <xf numFmtId="0" fontId="7" fillId="0" borderId="7" xfId="1" applyFont="1" applyBorder="1" applyAlignment="1">
      <alignment horizontal="center" vertical="center" wrapText="1"/>
    </xf>
    <xf numFmtId="0" fontId="7" fillId="0" borderId="4" xfId="1" applyFont="1" applyBorder="1" applyAlignment="1">
      <alignment horizontal="center" vertical="center" wrapText="1"/>
    </xf>
    <xf numFmtId="0" fontId="7" fillId="0" borderId="8" xfId="1" applyFont="1" applyBorder="1" applyAlignment="1">
      <alignment horizontal="center" vertical="center" wrapText="1"/>
    </xf>
    <xf numFmtId="0" fontId="8" fillId="0" borderId="2" xfId="1" applyFont="1" applyBorder="1" applyAlignment="1">
      <alignment horizontal="center" vertical="center" wrapText="1"/>
    </xf>
    <xf numFmtId="0" fontId="8" fillId="0" borderId="6" xfId="1" applyFont="1" applyBorder="1" applyAlignment="1">
      <alignment horizontal="center" vertical="center" wrapText="1"/>
    </xf>
    <xf numFmtId="0" fontId="8" fillId="0" borderId="3" xfId="1" applyFont="1" applyBorder="1" applyAlignment="1">
      <alignment horizontal="center" vertical="center" wrapText="1"/>
    </xf>
    <xf numFmtId="0" fontId="8" fillId="0" borderId="7" xfId="1" applyFont="1" applyBorder="1" applyAlignment="1">
      <alignment horizontal="center" vertical="center" wrapText="1"/>
    </xf>
    <xf numFmtId="0" fontId="8" fillId="0" borderId="4" xfId="1" applyFont="1" applyBorder="1" applyAlignment="1">
      <alignment horizontal="center" vertical="center" wrapText="1"/>
    </xf>
    <xf numFmtId="0" fontId="8" fillId="0" borderId="8" xfId="1" applyFont="1" applyBorder="1" applyAlignment="1">
      <alignment horizontal="center" vertical="center" wrapText="1"/>
    </xf>
    <xf numFmtId="0" fontId="8" fillId="0" borderId="5" xfId="1" applyFont="1" applyBorder="1" applyAlignment="1">
      <alignment horizontal="center" vertical="center" wrapText="1"/>
    </xf>
    <xf numFmtId="0" fontId="8" fillId="0" borderId="10" xfId="1" applyFont="1" applyBorder="1" applyAlignment="1">
      <alignment horizontal="center" vertical="center" wrapText="1"/>
    </xf>
    <xf numFmtId="0" fontId="8" fillId="0" borderId="9" xfId="1" applyFont="1" applyFill="1" applyBorder="1" applyAlignment="1">
      <alignment horizontal="center" vertical="center" wrapText="1"/>
    </xf>
    <xf numFmtId="2" fontId="7" fillId="2" borderId="14" xfId="1" applyNumberFormat="1" applyFont="1" applyFill="1" applyBorder="1" applyAlignment="1">
      <alignment horizontal="center" vertical="center" wrapText="1"/>
    </xf>
    <xf numFmtId="2" fontId="7" fillId="2" borderId="19" xfId="1" applyNumberFormat="1" applyFont="1" applyFill="1" applyBorder="1" applyAlignment="1">
      <alignment horizontal="center" vertical="center" wrapText="1"/>
    </xf>
    <xf numFmtId="2" fontId="7" fillId="2" borderId="20" xfId="1" applyNumberFormat="1" applyFont="1" applyFill="1" applyBorder="1" applyAlignment="1">
      <alignment horizontal="center" vertical="center" wrapText="1"/>
    </xf>
    <xf numFmtId="0" fontId="7" fillId="0" borderId="16" xfId="1" applyFont="1" applyBorder="1" applyAlignment="1">
      <alignment horizontal="center" vertical="center" wrapText="1"/>
    </xf>
    <xf numFmtId="0" fontId="7" fillId="0" borderId="17" xfId="1" applyFont="1" applyBorder="1" applyAlignment="1">
      <alignment horizontal="center" vertical="center" wrapText="1"/>
    </xf>
    <xf numFmtId="0" fontId="7" fillId="0" borderId="5" xfId="1" applyFont="1" applyBorder="1" applyAlignment="1">
      <alignment horizontal="center" vertical="center" wrapText="1"/>
    </xf>
    <xf numFmtId="0" fontId="7" fillId="0" borderId="21" xfId="1" applyFont="1" applyBorder="1" applyAlignment="1">
      <alignment horizontal="center" vertical="center" wrapText="1"/>
    </xf>
    <xf numFmtId="0" fontId="10" fillId="0" borderId="0" xfId="1" applyFont="1" applyAlignment="1">
      <alignment horizontal="center"/>
    </xf>
    <xf numFmtId="0" fontId="8" fillId="0" borderId="9" xfId="1" applyFont="1" applyBorder="1" applyAlignment="1">
      <alignment horizontal="center" vertical="center" wrapText="1"/>
    </xf>
    <xf numFmtId="0" fontId="7" fillId="0" borderId="0" xfId="1" applyFont="1" applyAlignment="1">
      <alignment horizontal="left"/>
    </xf>
    <xf numFmtId="0" fontId="8" fillId="0" borderId="19" xfId="1" applyFont="1" applyBorder="1" applyAlignment="1">
      <alignment horizontal="center" vertical="center" wrapText="1"/>
    </xf>
    <xf numFmtId="0" fontId="8" fillId="0" borderId="20" xfId="1" applyFont="1" applyBorder="1" applyAlignment="1">
      <alignment horizontal="center" vertical="center" wrapText="1"/>
    </xf>
    <xf numFmtId="2" fontId="7" fillId="2" borderId="41" xfId="1" applyNumberFormat="1" applyFont="1" applyFill="1" applyBorder="1" applyAlignment="1">
      <alignment horizontal="center" vertical="center" wrapText="1"/>
    </xf>
    <xf numFmtId="0" fontId="17" fillId="0" borderId="0" xfId="0" applyFont="1" applyAlignment="1">
      <alignment horizontal="right"/>
    </xf>
    <xf numFmtId="2" fontId="7" fillId="3" borderId="26" xfId="1" applyNumberFormat="1" applyFont="1" applyFill="1" applyBorder="1" applyAlignment="1">
      <alignment horizontal="center" vertical="center" wrapText="1"/>
    </xf>
    <xf numFmtId="2" fontId="7" fillId="3" borderId="14" xfId="1" applyNumberFormat="1" applyFont="1" applyFill="1" applyBorder="1" applyAlignment="1">
      <alignment horizontal="center" vertical="center" wrapText="1"/>
    </xf>
    <xf numFmtId="4" fontId="3" fillId="2" borderId="19" xfId="1" applyNumberFormat="1" applyFont="1" applyFill="1" applyBorder="1" applyAlignment="1">
      <alignment horizontal="center" vertical="center" wrapText="1"/>
    </xf>
    <xf numFmtId="4" fontId="3" fillId="2" borderId="20" xfId="1" applyNumberFormat="1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_ДНЗ №3 Козачок 01.01.11" xfId="2"/>
    <cellStyle name="Обычный_штати ММК + тарифік.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95"/>
  <sheetViews>
    <sheetView tabSelected="1" view="pageBreakPreview" topLeftCell="C15" zoomScaleNormal="100" zoomScaleSheetLayoutView="100" workbookViewId="0">
      <selection activeCell="U83" sqref="U83"/>
    </sheetView>
  </sheetViews>
  <sheetFormatPr defaultRowHeight="12.75" x14ac:dyDescent="0.2"/>
  <cols>
    <col min="1" max="1" width="4.42578125" style="5" customWidth="1"/>
    <col min="2" max="2" width="19" style="5" hidden="1" customWidth="1"/>
    <col min="3" max="3" width="18.5703125" style="5" customWidth="1"/>
    <col min="4" max="4" width="9" style="5" hidden="1" customWidth="1"/>
    <col min="5" max="5" width="11.85546875" style="5" hidden="1" customWidth="1"/>
    <col min="6" max="6" width="9.140625" style="5"/>
    <col min="7" max="7" width="11.28515625" style="5" hidden="1" customWidth="1"/>
    <col min="8" max="8" width="11.28515625" style="5" customWidth="1"/>
    <col min="9" max="9" width="11.85546875" style="5" customWidth="1"/>
    <col min="10" max="10" width="11.42578125" style="5" customWidth="1"/>
    <col min="11" max="11" width="9.5703125" style="5" hidden="1" customWidth="1"/>
    <col min="12" max="12" width="13.7109375" style="5" customWidth="1"/>
    <col min="13" max="13" width="7.7109375" style="5" customWidth="1"/>
    <col min="14" max="14" width="10.7109375" style="5" customWidth="1"/>
    <col min="15" max="15" width="8.42578125" style="5" hidden="1" customWidth="1"/>
    <col min="16" max="16" width="11.5703125" style="5" hidden="1" customWidth="1"/>
    <col min="17" max="17" width="10.28515625" style="5" hidden="1" customWidth="1"/>
    <col min="18" max="18" width="10.7109375" style="5" customWidth="1"/>
    <col min="19" max="19" width="7.140625" style="5" customWidth="1"/>
    <col min="20" max="20" width="13" style="5" customWidth="1"/>
    <col min="21" max="21" width="12" style="5" customWidth="1"/>
    <col min="22" max="22" width="12.7109375" style="5" customWidth="1"/>
    <col min="23" max="23" width="10.7109375" style="5" customWidth="1"/>
    <col min="24" max="24" width="11.42578125" style="5" customWidth="1"/>
    <col min="25" max="25" width="13.140625" style="5" customWidth="1"/>
    <col min="26" max="26" width="13.28515625" style="5" customWidth="1"/>
    <col min="27" max="27" width="11.7109375" style="5" customWidth="1"/>
    <col min="28" max="28" width="13.140625" style="5" customWidth="1"/>
    <col min="29" max="16384" width="9.140625" style="5"/>
  </cols>
  <sheetData>
    <row r="1" spans="1:30" ht="34.5" customHeight="1" x14ac:dyDescent="0.2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62" t="s">
        <v>55</v>
      </c>
      <c r="S1" s="162"/>
      <c r="T1" s="162"/>
      <c r="U1" s="162"/>
      <c r="V1" s="162"/>
      <c r="W1" s="162"/>
      <c r="X1" s="162"/>
      <c r="Y1" s="162"/>
      <c r="Z1" s="109"/>
      <c r="AA1" s="109"/>
      <c r="AB1" s="109"/>
      <c r="AC1" s="1"/>
      <c r="AD1" s="33">
        <f t="shared" ref="AD1:AD2" si="0">AC1*H1</f>
        <v>0</v>
      </c>
    </row>
    <row r="2" spans="1:30" ht="15" x14ac:dyDescent="0.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62" t="s">
        <v>51</v>
      </c>
      <c r="S2" s="162"/>
      <c r="T2" s="162"/>
      <c r="U2" s="162"/>
      <c r="V2" s="162"/>
      <c r="W2" s="162"/>
      <c r="X2" s="162"/>
      <c r="Y2" s="162"/>
      <c r="Z2" s="109"/>
      <c r="AA2" s="109"/>
      <c r="AB2" s="109"/>
      <c r="AC2" s="1"/>
      <c r="AD2" s="33">
        <f t="shared" si="0"/>
        <v>0</v>
      </c>
    </row>
    <row r="3" spans="1:30" ht="15.75" hidden="1" x14ac:dyDescent="0.25">
      <c r="A3" s="1"/>
      <c r="B3" s="1"/>
      <c r="C3" s="1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8"/>
      <c r="S3" s="8"/>
      <c r="T3" s="8"/>
      <c r="U3" s="9"/>
      <c r="V3" s="3"/>
      <c r="W3" s="9"/>
      <c r="X3" s="9"/>
      <c r="Y3" s="12"/>
      <c r="AB3" s="8"/>
      <c r="AC3" s="1"/>
    </row>
    <row r="4" spans="1:30" ht="15.75" hidden="1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8"/>
      <c r="S4" s="8"/>
      <c r="T4" s="8"/>
      <c r="U4" s="9"/>
      <c r="V4" s="3"/>
      <c r="W4" s="9"/>
      <c r="X4" s="9"/>
      <c r="Y4" s="13"/>
      <c r="AB4" s="8"/>
      <c r="AC4" s="1"/>
    </row>
    <row r="5" spans="1:30" ht="15.75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8"/>
      <c r="S5" s="8"/>
      <c r="T5" s="8"/>
      <c r="U5" s="129"/>
      <c r="V5" s="156"/>
      <c r="W5" s="156"/>
      <c r="X5" s="156"/>
      <c r="Y5" s="156"/>
      <c r="AB5" s="8"/>
      <c r="AC5" s="1"/>
    </row>
    <row r="6" spans="1:30" ht="15.75" hidden="1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2"/>
      <c r="V6" s="3"/>
      <c r="W6" s="3"/>
      <c r="X6" s="2"/>
      <c r="Y6" s="4"/>
      <c r="AA6" s="6"/>
      <c r="AB6" s="6"/>
      <c r="AC6" s="1"/>
    </row>
    <row r="7" spans="1:30" ht="15" hidden="1" x14ac:dyDescent="0.2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3"/>
      <c r="V7" s="3"/>
      <c r="W7" s="3"/>
      <c r="X7" s="3"/>
      <c r="Y7" s="14"/>
      <c r="AB7" s="1"/>
      <c r="AC7" s="1"/>
    </row>
    <row r="8" spans="1:30" ht="15.75" hidden="1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5"/>
      <c r="V8" s="15"/>
      <c r="W8" s="15"/>
      <c r="X8" s="2"/>
      <c r="AA8" s="1"/>
      <c r="AB8" s="1"/>
      <c r="AC8" s="1"/>
    </row>
    <row r="9" spans="1:30" ht="18.75" x14ac:dyDescent="0.3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6" t="s">
        <v>0</v>
      </c>
      <c r="N9" s="17"/>
      <c r="O9" s="17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</row>
    <row r="10" spans="1:30" ht="18" customHeight="1" x14ac:dyDescent="0.3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8" t="s">
        <v>47</v>
      </c>
      <c r="N10" s="17"/>
      <c r="O10" s="17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</row>
    <row r="11" spans="1:30" ht="18.75" customHeight="1" x14ac:dyDescent="0.3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6" t="s">
        <v>1</v>
      </c>
      <c r="N11" s="17"/>
      <c r="O11" s="17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</row>
    <row r="12" spans="1:30" ht="15.75" customHeight="1" x14ac:dyDescent="0.25">
      <c r="A12" s="1"/>
      <c r="B12" s="1"/>
      <c r="C12" s="1"/>
      <c r="D12" s="1"/>
      <c r="E12" s="1"/>
      <c r="F12" s="1"/>
      <c r="G12" s="1"/>
      <c r="H12" s="1"/>
      <c r="J12" s="1"/>
      <c r="K12" s="1"/>
      <c r="L12" s="19" t="s">
        <v>40</v>
      </c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</row>
    <row r="13" spans="1:30" ht="27.75" customHeight="1" thickBot="1" x14ac:dyDescent="0.25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M13" s="1"/>
      <c r="N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</row>
    <row r="14" spans="1:30" s="3" customFormat="1" ht="21.75" customHeight="1" x14ac:dyDescent="0.25">
      <c r="A14" s="140" t="s">
        <v>2</v>
      </c>
      <c r="B14" s="100"/>
      <c r="C14" s="142" t="s">
        <v>3</v>
      </c>
      <c r="D14" s="144" t="s">
        <v>4</v>
      </c>
      <c r="E14" s="100"/>
      <c r="F14" s="142" t="s">
        <v>5</v>
      </c>
      <c r="G14" s="100"/>
      <c r="H14" s="142" t="s">
        <v>6</v>
      </c>
      <c r="I14" s="130" t="s">
        <v>7</v>
      </c>
      <c r="J14" s="130" t="s">
        <v>8</v>
      </c>
      <c r="K14" s="130" t="s">
        <v>9</v>
      </c>
      <c r="L14" s="130" t="s">
        <v>10</v>
      </c>
      <c r="M14" s="142" t="s">
        <v>11</v>
      </c>
      <c r="N14" s="142"/>
      <c r="O14" s="142" t="s">
        <v>12</v>
      </c>
      <c r="P14" s="142"/>
      <c r="Q14" s="142"/>
      <c r="R14" s="142"/>
      <c r="S14" s="142"/>
      <c r="T14" s="142"/>
      <c r="U14" s="142"/>
      <c r="V14" s="142" t="s">
        <v>13</v>
      </c>
      <c r="W14" s="142" t="s">
        <v>14</v>
      </c>
      <c r="X14" s="142" t="s">
        <v>15</v>
      </c>
      <c r="Y14" s="146" t="s">
        <v>50</v>
      </c>
      <c r="Z14" s="7"/>
    </row>
    <row r="15" spans="1:30" s="3" customFormat="1" ht="113.25" customHeight="1" thickBot="1" x14ac:dyDescent="0.3">
      <c r="A15" s="141"/>
      <c r="B15" s="101" t="s">
        <v>16</v>
      </c>
      <c r="C15" s="143"/>
      <c r="D15" s="145"/>
      <c r="E15" s="101" t="s">
        <v>17</v>
      </c>
      <c r="F15" s="143"/>
      <c r="G15" s="101" t="s">
        <v>18</v>
      </c>
      <c r="H15" s="143"/>
      <c r="I15" s="148"/>
      <c r="J15" s="148"/>
      <c r="K15" s="131"/>
      <c r="L15" s="131"/>
      <c r="M15" s="101" t="s">
        <v>19</v>
      </c>
      <c r="N15" s="101" t="s">
        <v>20</v>
      </c>
      <c r="O15" s="101" t="s">
        <v>42</v>
      </c>
      <c r="P15" s="101" t="s">
        <v>22</v>
      </c>
      <c r="Q15" s="101" t="s">
        <v>23</v>
      </c>
      <c r="R15" s="159" t="s">
        <v>45</v>
      </c>
      <c r="S15" s="160"/>
      <c r="T15" s="102" t="s">
        <v>24</v>
      </c>
      <c r="U15" s="102" t="s">
        <v>43</v>
      </c>
      <c r="V15" s="143"/>
      <c r="W15" s="157"/>
      <c r="X15" s="157"/>
      <c r="Y15" s="147"/>
      <c r="Z15" s="7"/>
    </row>
    <row r="16" spans="1:30" s="33" customFormat="1" ht="33.75" customHeight="1" x14ac:dyDescent="0.25">
      <c r="A16" s="22">
        <v>1</v>
      </c>
      <c r="B16" s="23" t="s">
        <v>25</v>
      </c>
      <c r="C16" s="23" t="s">
        <v>26</v>
      </c>
      <c r="D16" s="24" t="s">
        <v>27</v>
      </c>
      <c r="E16" s="24" t="s">
        <v>28</v>
      </c>
      <c r="F16" s="25">
        <v>15</v>
      </c>
      <c r="G16" s="25" t="s">
        <v>29</v>
      </c>
      <c r="H16" s="26">
        <v>1</v>
      </c>
      <c r="I16" s="38">
        <v>7464</v>
      </c>
      <c r="J16" s="38">
        <f>I16*0.1</f>
        <v>746.40000000000009</v>
      </c>
      <c r="K16" s="27"/>
      <c r="L16" s="27">
        <f>(I16+J16)*H16</f>
        <v>8210.4</v>
      </c>
      <c r="M16" s="28">
        <v>30</v>
      </c>
      <c r="N16" s="29">
        <f>L16*M16%</f>
        <v>2463.12</v>
      </c>
      <c r="O16" s="28"/>
      <c r="P16" s="29">
        <f>L16*O16%</f>
        <v>0</v>
      </c>
      <c r="Q16" s="29"/>
      <c r="R16" s="115">
        <f>L16*0.2</f>
        <v>1642.08</v>
      </c>
      <c r="S16" s="116"/>
      <c r="T16" s="103">
        <f>L16*0.3</f>
        <v>2463.12</v>
      </c>
      <c r="U16" s="103"/>
      <c r="V16" s="30">
        <f>L16+P16+Q16+N16+R16+T16</f>
        <v>14778.720000000001</v>
      </c>
      <c r="W16" s="31"/>
      <c r="X16" s="31"/>
      <c r="Y16" s="31">
        <f>V16*4+W16+X16</f>
        <v>59114.880000000005</v>
      </c>
      <c r="Z16" s="32">
        <v>2.58</v>
      </c>
      <c r="AA16" s="33">
        <v>1921</v>
      </c>
      <c r="AC16" s="33">
        <v>40</v>
      </c>
      <c r="AD16" s="33">
        <f t="shared" ref="AD16:AD39" si="1">AC16*H16</f>
        <v>40</v>
      </c>
    </row>
    <row r="17" spans="1:30" s="43" customFormat="1" ht="38.25" hidden="1" customHeight="1" x14ac:dyDescent="0.25">
      <c r="A17" s="34"/>
      <c r="B17" s="35"/>
      <c r="C17" s="35"/>
      <c r="D17" s="34"/>
      <c r="E17" s="34"/>
      <c r="F17" s="36"/>
      <c r="G17" s="36"/>
      <c r="H17" s="37"/>
      <c r="I17" s="38"/>
      <c r="J17" s="38"/>
      <c r="K17" s="38"/>
      <c r="L17" s="38"/>
      <c r="M17" s="39"/>
      <c r="N17" s="40"/>
      <c r="O17" s="39"/>
      <c r="P17" s="40"/>
      <c r="Q17" s="40"/>
      <c r="R17" s="117"/>
      <c r="S17" s="149"/>
      <c r="T17" s="103"/>
      <c r="U17" s="103"/>
      <c r="V17" s="41"/>
      <c r="W17" s="31"/>
      <c r="X17" s="31"/>
      <c r="Y17" s="31"/>
      <c r="Z17" s="42"/>
    </row>
    <row r="18" spans="1:30" s="43" customFormat="1" ht="38.25" customHeight="1" x14ac:dyDescent="0.25">
      <c r="A18" s="34">
        <v>2</v>
      </c>
      <c r="B18" s="35"/>
      <c r="C18" s="35" t="s">
        <v>33</v>
      </c>
      <c r="D18" s="34"/>
      <c r="E18" s="34"/>
      <c r="F18" s="36">
        <v>14</v>
      </c>
      <c r="G18" s="36"/>
      <c r="H18" s="37">
        <v>0.5</v>
      </c>
      <c r="I18" s="38">
        <v>7001</v>
      </c>
      <c r="J18" s="38">
        <f>I18*10%</f>
        <v>700.1</v>
      </c>
      <c r="K18" s="44"/>
      <c r="L18" s="44">
        <f>(I18+J18)*H18</f>
        <v>3850.55</v>
      </c>
      <c r="M18" s="45">
        <v>20</v>
      </c>
      <c r="N18" s="44">
        <f>L18*M18%</f>
        <v>770.11000000000013</v>
      </c>
      <c r="O18" s="45"/>
      <c r="P18" s="44"/>
      <c r="Q18" s="44"/>
      <c r="R18" s="163">
        <f>L18*20%</f>
        <v>770.11000000000013</v>
      </c>
      <c r="S18" s="164"/>
      <c r="T18" s="104">
        <f>L18*0.3</f>
        <v>1155.165</v>
      </c>
      <c r="U18" s="104">
        <f>L18*25%</f>
        <v>962.63750000000005</v>
      </c>
      <c r="V18" s="41">
        <f>L18+P18+Q18+N18+R18+U18+T18</f>
        <v>7508.5725000000002</v>
      </c>
      <c r="W18" s="31"/>
      <c r="X18" s="31"/>
      <c r="Y18" s="31">
        <f>V18*4+W18+X18</f>
        <v>30034.29</v>
      </c>
      <c r="Z18" s="42"/>
    </row>
    <row r="19" spans="1:30" s="50" customFormat="1" ht="45" customHeight="1" thickBot="1" x14ac:dyDescent="0.3">
      <c r="A19" s="46"/>
      <c r="B19" s="47"/>
      <c r="C19" s="47" t="s">
        <v>34</v>
      </c>
      <c r="D19" s="47"/>
      <c r="E19" s="47"/>
      <c r="F19" s="47"/>
      <c r="G19" s="47"/>
      <c r="H19" s="48">
        <f>SUM(H16:H18)</f>
        <v>1.5</v>
      </c>
      <c r="I19" s="99">
        <f t="shared" ref="I19:Y19" si="2">SUM(I16:I18)</f>
        <v>14465</v>
      </c>
      <c r="J19" s="99">
        <f t="shared" si="2"/>
        <v>1446.5</v>
      </c>
      <c r="K19" s="47">
        <f t="shared" si="2"/>
        <v>0</v>
      </c>
      <c r="L19" s="47">
        <f t="shared" si="2"/>
        <v>12060.95</v>
      </c>
      <c r="M19" s="47"/>
      <c r="N19" s="47">
        <f t="shared" si="2"/>
        <v>3233.23</v>
      </c>
      <c r="O19" s="47">
        <f t="shared" si="2"/>
        <v>0</v>
      </c>
      <c r="P19" s="47">
        <f t="shared" si="2"/>
        <v>0</v>
      </c>
      <c r="Q19" s="47">
        <f t="shared" si="2"/>
        <v>0</v>
      </c>
      <c r="R19" s="165">
        <f t="shared" si="2"/>
        <v>2412.19</v>
      </c>
      <c r="S19" s="166"/>
      <c r="T19" s="105">
        <f t="shared" si="2"/>
        <v>3618.2849999999999</v>
      </c>
      <c r="U19" s="105">
        <f t="shared" si="2"/>
        <v>962.63750000000005</v>
      </c>
      <c r="V19" s="47">
        <f t="shared" si="2"/>
        <v>22287.292500000003</v>
      </c>
      <c r="W19" s="99">
        <f t="shared" si="2"/>
        <v>0</v>
      </c>
      <c r="X19" s="99">
        <f t="shared" si="2"/>
        <v>0</v>
      </c>
      <c r="Y19" s="99">
        <f t="shared" si="2"/>
        <v>89149.170000000013</v>
      </c>
      <c r="Z19" s="49">
        <f>V19*4</f>
        <v>89149.170000000013</v>
      </c>
      <c r="AD19" s="33">
        <f t="shared" si="1"/>
        <v>0</v>
      </c>
    </row>
    <row r="20" spans="1:30" ht="20.25" customHeight="1" x14ac:dyDescent="0.2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33">
        <f t="shared" si="1"/>
        <v>0</v>
      </c>
    </row>
    <row r="21" spans="1:30" ht="20.25" customHeight="1" x14ac:dyDescent="0.2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33">
        <f t="shared" si="1"/>
        <v>0</v>
      </c>
    </row>
    <row r="22" spans="1:30" ht="17.25" customHeight="1" x14ac:dyDescent="0.2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33">
        <f t="shared" si="1"/>
        <v>0</v>
      </c>
    </row>
    <row r="23" spans="1:30" ht="18.75" x14ac:dyDescent="0.3">
      <c r="A23" s="1"/>
      <c r="B23" s="1"/>
      <c r="C23" s="110"/>
      <c r="D23" s="54"/>
      <c r="E23" s="54"/>
      <c r="F23" s="54"/>
      <c r="G23" s="54"/>
      <c r="H23" s="88"/>
      <c r="I23" s="54"/>
      <c r="J23" s="54"/>
      <c r="K23" s="88"/>
      <c r="L23" s="111"/>
      <c r="M23" s="54"/>
      <c r="N23" s="112"/>
      <c r="O23" s="112"/>
      <c r="P23" s="89"/>
      <c r="Q23" s="89"/>
      <c r="R23" s="89"/>
      <c r="S23" s="89"/>
      <c r="T23" s="89"/>
      <c r="U23" s="89"/>
      <c r="V23" s="89"/>
      <c r="W23" s="113"/>
      <c r="X23" s="58"/>
      <c r="Y23" s="58"/>
      <c r="Z23" s="58"/>
      <c r="AA23" s="59"/>
      <c r="AB23" s="59"/>
      <c r="AC23" s="60"/>
      <c r="AD23" s="33"/>
    </row>
    <row r="24" spans="1:30" ht="18.75" x14ac:dyDescent="0.3">
      <c r="A24" s="1"/>
      <c r="B24" s="1"/>
      <c r="C24" s="55"/>
      <c r="D24" s="55"/>
      <c r="E24" s="55"/>
      <c r="F24" s="54"/>
      <c r="G24" s="54"/>
      <c r="H24" s="61"/>
      <c r="I24" s="54"/>
      <c r="J24" s="53"/>
      <c r="K24" s="53"/>
      <c r="L24" s="53"/>
      <c r="M24" s="1"/>
      <c r="N24" s="1"/>
      <c r="O24" s="1"/>
      <c r="P24" s="1"/>
      <c r="Q24" s="1"/>
      <c r="R24" s="1"/>
      <c r="S24" s="1"/>
      <c r="T24" s="1"/>
      <c r="U24" s="1"/>
      <c r="AA24" s="1"/>
      <c r="AB24" s="1"/>
      <c r="AC24" s="1"/>
      <c r="AD24" s="33">
        <f t="shared" si="1"/>
        <v>0</v>
      </c>
    </row>
    <row r="25" spans="1:30" ht="18.75" x14ac:dyDescent="0.3">
      <c r="A25" s="1"/>
      <c r="B25" s="1"/>
      <c r="C25" s="55"/>
      <c r="D25" s="55"/>
      <c r="E25" s="55"/>
      <c r="F25" s="54"/>
      <c r="G25" s="54"/>
      <c r="H25" s="61"/>
      <c r="I25" s="54"/>
      <c r="J25" s="53"/>
      <c r="K25" s="53"/>
      <c r="L25" s="53"/>
      <c r="M25" s="1"/>
      <c r="N25" s="1"/>
      <c r="O25" s="1"/>
      <c r="P25" s="1"/>
      <c r="Q25" s="1"/>
      <c r="R25" s="1"/>
      <c r="S25" s="1"/>
      <c r="T25" s="1"/>
      <c r="U25" s="1"/>
      <c r="AA25" s="1"/>
      <c r="AB25" s="1"/>
      <c r="AC25" s="1"/>
      <c r="AD25" s="33">
        <f t="shared" si="1"/>
        <v>0</v>
      </c>
    </row>
    <row r="26" spans="1:30" ht="34.5" customHeight="1" x14ac:dyDescent="0.2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62" t="s">
        <v>56</v>
      </c>
      <c r="S26" s="162"/>
      <c r="T26" s="162"/>
      <c r="U26" s="162"/>
      <c r="V26" s="162"/>
      <c r="W26" s="162"/>
      <c r="X26" s="162"/>
      <c r="Y26" s="162"/>
      <c r="Z26" s="109"/>
      <c r="AA26" s="109"/>
      <c r="AB26" s="109"/>
      <c r="AC26" s="1"/>
      <c r="AD26" s="33">
        <f t="shared" si="1"/>
        <v>0</v>
      </c>
    </row>
    <row r="27" spans="1:30" ht="15" x14ac:dyDescent="0.2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62" t="s">
        <v>52</v>
      </c>
      <c r="S27" s="162"/>
      <c r="T27" s="162"/>
      <c r="U27" s="162"/>
      <c r="V27" s="162"/>
      <c r="W27" s="162"/>
      <c r="X27" s="162"/>
      <c r="Y27" s="162"/>
      <c r="Z27" s="109"/>
      <c r="AA27" s="109"/>
      <c r="AB27" s="109"/>
      <c r="AC27" s="1"/>
      <c r="AD27" s="33">
        <f t="shared" si="1"/>
        <v>0</v>
      </c>
    </row>
    <row r="28" spans="1:30" ht="15.75" x14ac:dyDescent="0.25">
      <c r="A28" s="1"/>
      <c r="B28" s="1"/>
      <c r="C28" s="1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8"/>
      <c r="S28" s="8"/>
      <c r="T28" s="8"/>
      <c r="U28" s="9"/>
      <c r="V28" s="3"/>
      <c r="W28" s="9"/>
      <c r="X28" s="9"/>
      <c r="Y28" s="12"/>
      <c r="AB28" s="8"/>
      <c r="AC28" s="1"/>
      <c r="AD28" s="33">
        <f t="shared" si="1"/>
        <v>0</v>
      </c>
    </row>
    <row r="29" spans="1:30" ht="27" hidden="1" customHeight="1" x14ac:dyDescent="0.2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58"/>
      <c r="V29" s="158"/>
      <c r="W29" s="158"/>
      <c r="X29" s="158"/>
      <c r="Y29" s="158"/>
      <c r="AA29" s="6"/>
      <c r="AB29" s="6"/>
      <c r="AC29" s="1"/>
      <c r="AD29" s="33">
        <f t="shared" si="1"/>
        <v>0</v>
      </c>
    </row>
    <row r="30" spans="1:30" ht="15.75" hidden="1" x14ac:dyDescent="0.2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62"/>
      <c r="V30" s="3"/>
      <c r="W30" s="9"/>
      <c r="X30" s="9"/>
      <c r="Y30" s="10"/>
      <c r="AA30" s="6"/>
      <c r="AB30" s="6"/>
      <c r="AC30" s="1"/>
      <c r="AD30" s="33">
        <f t="shared" si="1"/>
        <v>0</v>
      </c>
    </row>
    <row r="31" spans="1:30" ht="15.75" hidden="1" x14ac:dyDescent="0.2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2"/>
      <c r="V31" s="3"/>
      <c r="W31" s="3"/>
      <c r="X31" s="2"/>
      <c r="Y31" s="4"/>
      <c r="AB31" s="1"/>
      <c r="AC31" s="1"/>
      <c r="AD31" s="33">
        <f t="shared" si="1"/>
        <v>0</v>
      </c>
    </row>
    <row r="32" spans="1:30" ht="15" hidden="1" x14ac:dyDescent="0.2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3"/>
      <c r="V32" s="3"/>
      <c r="W32" s="3"/>
      <c r="X32" s="3"/>
      <c r="Y32" s="14"/>
      <c r="AA32" s="1"/>
      <c r="AB32" s="1"/>
      <c r="AC32" s="1"/>
      <c r="AD32" s="33">
        <f t="shared" si="1"/>
        <v>0</v>
      </c>
    </row>
    <row r="33" spans="1:30" ht="15.75" hidden="1" x14ac:dyDescent="0.2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N33" s="17"/>
      <c r="O33" s="17"/>
      <c r="P33" s="1"/>
      <c r="Q33" s="1"/>
      <c r="R33" s="1"/>
      <c r="S33" s="1"/>
      <c r="T33" s="1"/>
      <c r="U33" s="15"/>
      <c r="V33" s="15"/>
      <c r="W33" s="15"/>
      <c r="X33" s="2" t="s">
        <v>46</v>
      </c>
      <c r="Z33" s="1"/>
      <c r="AA33" s="1"/>
      <c r="AB33" s="1"/>
      <c r="AC33" s="1"/>
      <c r="AD33" s="33">
        <f t="shared" si="1"/>
        <v>0</v>
      </c>
    </row>
    <row r="34" spans="1:30" ht="18.75" hidden="1" x14ac:dyDescent="0.3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6"/>
      <c r="N34" s="17"/>
      <c r="O34" s="17"/>
      <c r="P34" s="1"/>
      <c r="Q34" s="1"/>
      <c r="R34" s="1"/>
      <c r="S34" s="1"/>
      <c r="T34" s="1"/>
      <c r="U34" s="63"/>
      <c r="V34" s="63"/>
      <c r="W34" s="63"/>
      <c r="X34" s="2"/>
      <c r="Z34" s="1"/>
      <c r="AA34" s="1"/>
      <c r="AB34" s="1"/>
      <c r="AC34" s="1"/>
      <c r="AD34" s="33">
        <f t="shared" si="1"/>
        <v>0</v>
      </c>
    </row>
    <row r="35" spans="1:30" ht="18.75" x14ac:dyDescent="0.3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6" t="s">
        <v>0</v>
      </c>
      <c r="M35" s="16"/>
      <c r="N35" s="17"/>
      <c r="O35" s="17"/>
      <c r="P35" s="1"/>
      <c r="Q35" s="1"/>
      <c r="R35" s="1"/>
      <c r="S35" s="1"/>
      <c r="T35" s="1"/>
      <c r="U35" s="63"/>
      <c r="V35" s="63"/>
      <c r="W35" s="63"/>
      <c r="X35" s="2"/>
      <c r="Z35" s="1"/>
      <c r="AA35" s="1"/>
      <c r="AB35" s="1"/>
      <c r="AC35" s="1"/>
      <c r="AD35" s="33">
        <f t="shared" si="1"/>
        <v>0</v>
      </c>
    </row>
    <row r="36" spans="1:30" ht="18" customHeight="1" x14ac:dyDescent="0.3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8" t="str">
        <f>L10</f>
        <v>станом  на  01.09.2022р.</v>
      </c>
      <c r="N36" s="17"/>
      <c r="O36" s="17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33">
        <f t="shared" si="1"/>
        <v>0</v>
      </c>
    </row>
    <row r="37" spans="1:30" ht="18.75" x14ac:dyDescent="0.3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6" t="s">
        <v>44</v>
      </c>
      <c r="N37" s="17"/>
      <c r="O37" s="17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33">
        <f t="shared" si="1"/>
        <v>0</v>
      </c>
    </row>
    <row r="38" spans="1:30" ht="23.25" customHeight="1" x14ac:dyDescent="0.2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64" t="s">
        <v>41</v>
      </c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33">
        <f t="shared" si="1"/>
        <v>0</v>
      </c>
    </row>
    <row r="39" spans="1:30" ht="23.25" customHeight="1" thickBot="1" x14ac:dyDescent="0.3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9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33">
        <f t="shared" si="1"/>
        <v>0</v>
      </c>
    </row>
    <row r="40" spans="1:30" s="3" customFormat="1" ht="21.75" customHeight="1" x14ac:dyDescent="0.25">
      <c r="A40" s="135" t="s">
        <v>2</v>
      </c>
      <c r="B40" s="20"/>
      <c r="C40" s="134" t="s">
        <v>3</v>
      </c>
      <c r="D40" s="134" t="s">
        <v>4</v>
      </c>
      <c r="E40" s="20"/>
      <c r="F40" s="134" t="s">
        <v>5</v>
      </c>
      <c r="G40" s="20"/>
      <c r="H40" s="134" t="s">
        <v>6</v>
      </c>
      <c r="I40" s="132" t="s">
        <v>7</v>
      </c>
      <c r="J40" s="132" t="s">
        <v>35</v>
      </c>
      <c r="K40" s="130" t="s">
        <v>9</v>
      </c>
      <c r="L40" s="132" t="s">
        <v>10</v>
      </c>
      <c r="M40" s="134" t="s">
        <v>11</v>
      </c>
      <c r="N40" s="134"/>
      <c r="O40" s="152" t="s">
        <v>12</v>
      </c>
      <c r="P40" s="153"/>
      <c r="Q40" s="153"/>
      <c r="R40" s="153"/>
      <c r="S40" s="153"/>
      <c r="T40" s="153"/>
      <c r="U40" s="121"/>
      <c r="V40" s="134" t="str">
        <f>V14</f>
        <v>Фонд заробітної плати на місяць</v>
      </c>
      <c r="W40" s="134" t="s">
        <v>14</v>
      </c>
      <c r="X40" s="134" t="s">
        <v>15</v>
      </c>
      <c r="Y40" s="154" t="str">
        <f>Y14</f>
        <v>Фонд заробітної плати на вересень- грудень  2022 рік</v>
      </c>
      <c r="Z40" s="7"/>
      <c r="AD40" s="33"/>
    </row>
    <row r="41" spans="1:30" s="3" customFormat="1" ht="111" customHeight="1" thickBot="1" x14ac:dyDescent="0.3">
      <c r="A41" s="136"/>
      <c r="B41" s="21" t="s">
        <v>16</v>
      </c>
      <c r="C41" s="137"/>
      <c r="D41" s="137"/>
      <c r="E41" s="21" t="s">
        <v>17</v>
      </c>
      <c r="F41" s="137"/>
      <c r="G41" s="21" t="s">
        <v>18</v>
      </c>
      <c r="H41" s="137"/>
      <c r="I41" s="133"/>
      <c r="J41" s="133"/>
      <c r="K41" s="131"/>
      <c r="L41" s="133"/>
      <c r="M41" s="21" t="s">
        <v>19</v>
      </c>
      <c r="N41" s="21" t="s">
        <v>20</v>
      </c>
      <c r="O41" s="21" t="s">
        <v>21</v>
      </c>
      <c r="P41" s="21" t="s">
        <v>22</v>
      </c>
      <c r="Q41" s="21" t="s">
        <v>23</v>
      </c>
      <c r="R41" s="123" t="s">
        <v>36</v>
      </c>
      <c r="S41" s="122"/>
      <c r="T41" s="123" t="s">
        <v>37</v>
      </c>
      <c r="U41" s="122"/>
      <c r="V41" s="137"/>
      <c r="W41" s="137"/>
      <c r="X41" s="137"/>
      <c r="Y41" s="155"/>
      <c r="Z41" s="7"/>
      <c r="AD41" s="33">
        <f t="shared" ref="AD41:AD62" si="3">AC41*H41</f>
        <v>0</v>
      </c>
    </row>
    <row r="42" spans="1:30" s="33" customFormat="1" ht="33.75" customHeight="1" thickBot="1" x14ac:dyDescent="0.3">
      <c r="A42" s="65">
        <v>1</v>
      </c>
      <c r="B42" s="66" t="s">
        <v>25</v>
      </c>
      <c r="C42" s="66" t="s">
        <v>26</v>
      </c>
      <c r="D42" s="67" t="s">
        <v>27</v>
      </c>
      <c r="E42" s="67" t="s">
        <v>28</v>
      </c>
      <c r="F42" s="68">
        <v>15</v>
      </c>
      <c r="G42" s="68" t="s">
        <v>29</v>
      </c>
      <c r="H42" s="69">
        <v>1</v>
      </c>
      <c r="I42" s="70">
        <v>7464</v>
      </c>
      <c r="J42" s="70">
        <f>I42*0.1</f>
        <v>746.40000000000009</v>
      </c>
      <c r="K42" s="70"/>
      <c r="L42" s="70">
        <f>(I42+J42)*H42</f>
        <v>8210.4</v>
      </c>
      <c r="M42" s="71">
        <v>20</v>
      </c>
      <c r="N42" s="69">
        <f>L42*M42%</f>
        <v>1642.08</v>
      </c>
      <c r="O42" s="71"/>
      <c r="P42" s="69">
        <f>L42*O42%</f>
        <v>0</v>
      </c>
      <c r="Q42" s="69"/>
      <c r="R42" s="115">
        <f>L42*0.2</f>
        <v>1642.08</v>
      </c>
      <c r="S42" s="116"/>
      <c r="T42" s="115">
        <f>L42*0.3</f>
        <v>2463.12</v>
      </c>
      <c r="U42" s="116"/>
      <c r="V42" s="72">
        <f>L42+P42+Q42+N42+R42+T42</f>
        <v>13957.68</v>
      </c>
      <c r="W42" s="73"/>
      <c r="X42" s="73"/>
      <c r="Y42" s="74">
        <f>V42*1+W42+X42</f>
        <v>13957.68</v>
      </c>
      <c r="Z42" s="32">
        <v>2.58</v>
      </c>
      <c r="AA42" s="33">
        <v>1921</v>
      </c>
      <c r="AB42" s="33">
        <f>322-V42/H42</f>
        <v>-13635.68</v>
      </c>
      <c r="AC42" s="33">
        <v>40</v>
      </c>
      <c r="AD42" s="33">
        <f t="shared" si="3"/>
        <v>40</v>
      </c>
    </row>
    <row r="43" spans="1:30" s="33" customFormat="1" ht="68.25" hidden="1" customHeight="1" thickBot="1" x14ac:dyDescent="0.3">
      <c r="A43" s="75"/>
      <c r="B43" s="76"/>
      <c r="C43" s="76"/>
      <c r="D43" s="77"/>
      <c r="E43" s="77"/>
      <c r="F43" s="78"/>
      <c r="G43" s="78"/>
      <c r="H43" s="79"/>
      <c r="I43" s="80"/>
      <c r="J43" s="70"/>
      <c r="K43" s="80"/>
      <c r="L43" s="80"/>
      <c r="M43" s="81"/>
      <c r="N43" s="79"/>
      <c r="O43" s="81"/>
      <c r="P43" s="79"/>
      <c r="Q43" s="79"/>
      <c r="R43" s="115"/>
      <c r="S43" s="116"/>
      <c r="T43" s="117"/>
      <c r="U43" s="149"/>
      <c r="V43" s="82"/>
      <c r="W43" s="73"/>
      <c r="X43" s="73"/>
      <c r="Y43" s="74"/>
      <c r="Z43" s="32">
        <v>2.42</v>
      </c>
      <c r="AB43" s="33" t="e">
        <f>322-V43/H43</f>
        <v>#DIV/0!</v>
      </c>
      <c r="AC43" s="33">
        <v>40</v>
      </c>
      <c r="AD43" s="33">
        <f t="shared" si="3"/>
        <v>0</v>
      </c>
    </row>
    <row r="44" spans="1:30" s="33" customFormat="1" ht="36.75" customHeight="1" thickBot="1" x14ac:dyDescent="0.3">
      <c r="A44" s="75">
        <v>2</v>
      </c>
      <c r="B44" s="76" t="s">
        <v>30</v>
      </c>
      <c r="C44" s="76" t="s">
        <v>33</v>
      </c>
      <c r="D44" s="77" t="s">
        <v>27</v>
      </c>
      <c r="E44" s="77" t="s">
        <v>31</v>
      </c>
      <c r="F44" s="78">
        <v>12</v>
      </c>
      <c r="G44" s="78" t="s">
        <v>32</v>
      </c>
      <c r="H44" s="79">
        <v>0.5</v>
      </c>
      <c r="I44" s="80">
        <v>6133</v>
      </c>
      <c r="J44" s="70">
        <f t="shared" ref="J44" si="4">I44*0.1</f>
        <v>613.30000000000007</v>
      </c>
      <c r="K44" s="80"/>
      <c r="L44" s="80">
        <f>(I44+J44)*H44</f>
        <v>3373.15</v>
      </c>
      <c r="M44" s="81">
        <v>30</v>
      </c>
      <c r="N44" s="79">
        <f>L44*M44%</f>
        <v>1011.9449999999999</v>
      </c>
      <c r="O44" s="81"/>
      <c r="P44" s="79">
        <f>L44*O44%</f>
        <v>0</v>
      </c>
      <c r="Q44" s="79"/>
      <c r="R44" s="115">
        <f>L44*0.2</f>
        <v>674.63000000000011</v>
      </c>
      <c r="S44" s="116"/>
      <c r="T44" s="150"/>
      <c r="U44" s="151"/>
      <c r="V44" s="82">
        <f>L44+P44+Q44+N44+R44+U44</f>
        <v>5059.7250000000004</v>
      </c>
      <c r="W44" s="73"/>
      <c r="X44" s="73"/>
      <c r="Y44" s="74">
        <f>V44*1+W44+X44</f>
        <v>5059.7250000000004</v>
      </c>
      <c r="Z44" s="32">
        <v>2.12</v>
      </c>
      <c r="AB44" s="33">
        <f>322-V44/H44</f>
        <v>-9797.4500000000007</v>
      </c>
      <c r="AC44" s="33">
        <v>18</v>
      </c>
      <c r="AD44" s="33">
        <f t="shared" si="3"/>
        <v>9</v>
      </c>
    </row>
    <row r="45" spans="1:30" s="50" customFormat="1" ht="45" customHeight="1" thickBot="1" x14ac:dyDescent="0.3">
      <c r="A45" s="83"/>
      <c r="B45" s="84"/>
      <c r="C45" s="84" t="s">
        <v>34</v>
      </c>
      <c r="D45" s="84"/>
      <c r="E45" s="84"/>
      <c r="F45" s="84"/>
      <c r="G45" s="84"/>
      <c r="H45" s="85">
        <f>SUM(H42:H44)</f>
        <v>1.5</v>
      </c>
      <c r="I45" s="86">
        <f>SUM(I42:I44)</f>
        <v>13597</v>
      </c>
      <c r="J45" s="86">
        <f>SUM(J42:J44)</f>
        <v>1359.7000000000003</v>
      </c>
      <c r="K45" s="86">
        <f>SUM(K42:K44)</f>
        <v>0</v>
      </c>
      <c r="L45" s="86">
        <f>SUM(L42:L44)</f>
        <v>11583.55</v>
      </c>
      <c r="M45" s="84"/>
      <c r="N45" s="84">
        <f>SUM(N42:N44)</f>
        <v>2654.0249999999996</v>
      </c>
      <c r="O45" s="84"/>
      <c r="P45" s="84">
        <f t="shared" ref="P45:Y45" si="5">SUM(P42:P44)</f>
        <v>0</v>
      </c>
      <c r="Q45" s="84">
        <f t="shared" si="5"/>
        <v>0</v>
      </c>
      <c r="R45" s="125">
        <f>L45*0.1</f>
        <v>1158.355</v>
      </c>
      <c r="S45" s="126"/>
      <c r="T45" s="127">
        <f>T42</f>
        <v>2463.12</v>
      </c>
      <c r="U45" s="128"/>
      <c r="V45" s="84">
        <f t="shared" si="5"/>
        <v>19017.404999999999</v>
      </c>
      <c r="W45" s="84">
        <f t="shared" si="5"/>
        <v>0</v>
      </c>
      <c r="X45" s="84">
        <f t="shared" si="5"/>
        <v>0</v>
      </c>
      <c r="Y45" s="87">
        <f t="shared" si="5"/>
        <v>19017.404999999999</v>
      </c>
      <c r="Z45" s="49">
        <f>V45*4</f>
        <v>76069.62</v>
      </c>
      <c r="AD45" s="33">
        <f t="shared" si="3"/>
        <v>0</v>
      </c>
    </row>
    <row r="46" spans="1:30" ht="15" x14ac:dyDescent="0.2">
      <c r="AD46" s="33">
        <f t="shared" si="3"/>
        <v>0</v>
      </c>
    </row>
    <row r="47" spans="1:30" ht="21" customHeight="1" x14ac:dyDescent="0.2">
      <c r="AD47" s="33">
        <f t="shared" si="3"/>
        <v>0</v>
      </c>
    </row>
    <row r="48" spans="1:30" ht="18.75" x14ac:dyDescent="0.3">
      <c r="A48" s="1"/>
      <c r="B48" s="1"/>
      <c r="C48" s="110"/>
      <c r="D48" s="54"/>
      <c r="E48" s="54"/>
      <c r="F48" s="54"/>
      <c r="G48" s="54"/>
      <c r="H48" s="88"/>
      <c r="I48" s="54"/>
      <c r="J48" s="54"/>
      <c r="K48" s="114"/>
      <c r="L48" s="88"/>
      <c r="M48" s="54"/>
      <c r="N48" s="112"/>
      <c r="O48" s="112"/>
      <c r="P48" s="89"/>
      <c r="Q48" s="89"/>
      <c r="R48" s="89"/>
      <c r="S48" s="89"/>
      <c r="T48" s="89"/>
      <c r="U48" s="89"/>
      <c r="V48" s="89"/>
      <c r="W48" s="113"/>
      <c r="X48" s="58"/>
      <c r="Y48" s="58"/>
      <c r="Z48" s="58"/>
      <c r="AA48" s="59"/>
      <c r="AB48" s="59"/>
      <c r="AC48" s="60"/>
      <c r="AD48" s="33"/>
    </row>
    <row r="49" spans="1:30" ht="18.75" x14ac:dyDescent="0.3">
      <c r="A49" s="1"/>
      <c r="B49" s="1"/>
      <c r="C49" s="51"/>
      <c r="D49" s="54"/>
      <c r="E49" s="53"/>
      <c r="F49" s="54"/>
      <c r="G49" s="54"/>
      <c r="H49" s="88"/>
      <c r="I49" s="54"/>
      <c r="J49" s="53"/>
      <c r="K49" s="1"/>
      <c r="M49" s="53"/>
      <c r="N49" s="55"/>
      <c r="O49" s="55"/>
      <c r="P49" s="56"/>
      <c r="Q49" s="56"/>
      <c r="R49" s="56"/>
      <c r="S49" s="56"/>
      <c r="T49" s="56"/>
      <c r="U49" s="89"/>
      <c r="V49" s="89"/>
      <c r="W49" s="57"/>
      <c r="X49" s="58"/>
      <c r="Y49" s="58"/>
      <c r="Z49" s="58"/>
      <c r="AA49" s="59"/>
      <c r="AB49" s="59"/>
      <c r="AC49" s="60"/>
      <c r="AD49" s="33">
        <f t="shared" si="3"/>
        <v>0</v>
      </c>
    </row>
    <row r="50" spans="1:30" ht="34.5" customHeight="1" x14ac:dyDescent="0.2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62" t="s">
        <v>57</v>
      </c>
      <c r="S50" s="162"/>
      <c r="T50" s="162"/>
      <c r="U50" s="162"/>
      <c r="V50" s="162"/>
      <c r="W50" s="162"/>
      <c r="X50" s="162"/>
      <c r="Y50" s="162"/>
      <c r="Z50" s="109"/>
      <c r="AA50" s="109"/>
      <c r="AB50" s="109"/>
      <c r="AC50" s="1"/>
      <c r="AD50" s="33">
        <f t="shared" si="3"/>
        <v>0</v>
      </c>
    </row>
    <row r="51" spans="1:30" ht="15" x14ac:dyDescent="0.2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62" t="s">
        <v>53</v>
      </c>
      <c r="S51" s="162"/>
      <c r="T51" s="162"/>
      <c r="U51" s="162"/>
      <c r="V51" s="162"/>
      <c r="W51" s="162"/>
      <c r="X51" s="162"/>
      <c r="Y51" s="162"/>
      <c r="Z51" s="109"/>
      <c r="AA51" s="109"/>
      <c r="AB51" s="109"/>
      <c r="AC51" s="1"/>
      <c r="AD51" s="33">
        <f t="shared" si="3"/>
        <v>0</v>
      </c>
    </row>
    <row r="52" spans="1:30" ht="15.75" x14ac:dyDescent="0.25">
      <c r="A52" s="1"/>
      <c r="B52" s="1"/>
      <c r="C52" s="90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8"/>
      <c r="S52" s="8"/>
      <c r="T52" s="8"/>
      <c r="U52" s="9"/>
      <c r="V52" s="3"/>
      <c r="W52" s="9"/>
      <c r="X52" s="9"/>
      <c r="Y52" s="12"/>
      <c r="AB52" s="8"/>
      <c r="AC52" s="1"/>
      <c r="AD52" s="33">
        <f t="shared" si="3"/>
        <v>0</v>
      </c>
    </row>
    <row r="53" spans="1:30" ht="15.75" x14ac:dyDescent="0.2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29"/>
      <c r="V53" s="129"/>
      <c r="W53" s="129"/>
      <c r="X53" s="129"/>
      <c r="Y53" s="129"/>
      <c r="AA53" s="6"/>
      <c r="AB53" s="6"/>
      <c r="AC53" s="1"/>
      <c r="AD53" s="33">
        <f t="shared" si="3"/>
        <v>0</v>
      </c>
    </row>
    <row r="54" spans="1:30" ht="15.75" x14ac:dyDescent="0.25">
      <c r="A54" s="1"/>
      <c r="B54" s="1"/>
      <c r="C54" s="1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2"/>
      <c r="V54" s="3"/>
      <c r="W54" s="3"/>
      <c r="X54" s="2"/>
      <c r="Y54" s="2"/>
      <c r="AB54" s="1"/>
      <c r="AC54" s="1"/>
      <c r="AD54" s="33">
        <f t="shared" si="3"/>
        <v>0</v>
      </c>
    </row>
    <row r="55" spans="1:30" ht="20.25" hidden="1" customHeight="1" x14ac:dyDescent="0.2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3"/>
      <c r="V55" s="3"/>
      <c r="W55" s="3"/>
      <c r="X55" s="3"/>
      <c r="Y55" s="3"/>
      <c r="AA55" s="1"/>
      <c r="AB55" s="1"/>
      <c r="AC55" s="1"/>
      <c r="AD55" s="33">
        <f t="shared" si="3"/>
        <v>0</v>
      </c>
    </row>
    <row r="56" spans="1:30" ht="15.75" hidden="1" x14ac:dyDescent="0.2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N56" s="17"/>
      <c r="O56" s="17"/>
      <c r="P56" s="1"/>
      <c r="Q56" s="1"/>
      <c r="R56" s="1"/>
      <c r="S56" s="1"/>
      <c r="T56" s="1"/>
      <c r="U56" s="15"/>
      <c r="V56" s="15"/>
      <c r="W56" s="15"/>
      <c r="X56" s="2"/>
      <c r="Y56" s="3"/>
      <c r="Z56" s="1"/>
      <c r="AA56" s="1"/>
      <c r="AB56" s="1"/>
      <c r="AC56" s="1"/>
      <c r="AD56" s="33">
        <f t="shared" si="3"/>
        <v>0</v>
      </c>
    </row>
    <row r="57" spans="1:30" ht="18.75" hidden="1" x14ac:dyDescent="0.3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6"/>
      <c r="N57" s="17"/>
      <c r="O57" s="17"/>
      <c r="P57" s="1"/>
      <c r="Q57" s="1"/>
      <c r="R57" s="1"/>
      <c r="S57" s="1"/>
      <c r="T57" s="1"/>
      <c r="U57" s="63"/>
      <c r="V57" s="63"/>
      <c r="W57" s="63"/>
      <c r="X57" s="2"/>
      <c r="Y57" s="3"/>
      <c r="Z57" s="1"/>
      <c r="AA57" s="1"/>
      <c r="AB57" s="1"/>
      <c r="AC57" s="1"/>
      <c r="AD57" s="33">
        <f t="shared" si="3"/>
        <v>0</v>
      </c>
    </row>
    <row r="58" spans="1:30" ht="18.75" x14ac:dyDescent="0.3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6" t="s">
        <v>0</v>
      </c>
      <c r="N58" s="17"/>
      <c r="O58" s="17"/>
      <c r="P58" s="1"/>
      <c r="Q58" s="1"/>
      <c r="R58" s="1"/>
      <c r="S58" s="1"/>
      <c r="T58" s="1"/>
      <c r="U58" s="63"/>
      <c r="V58" s="63"/>
      <c r="W58" s="63"/>
      <c r="X58" s="2"/>
      <c r="Y58" s="3"/>
      <c r="Z58" s="1"/>
      <c r="AA58" s="1"/>
      <c r="AB58" s="1"/>
      <c r="AC58" s="1"/>
      <c r="AD58" s="33">
        <f t="shared" si="3"/>
        <v>0</v>
      </c>
    </row>
    <row r="59" spans="1:30" ht="18" customHeight="1" x14ac:dyDescent="0.3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8" t="str">
        <f>L36</f>
        <v>станом  на  01.09.2022р.</v>
      </c>
      <c r="N59" s="17"/>
      <c r="O59" s="17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33">
        <f t="shared" si="3"/>
        <v>0</v>
      </c>
    </row>
    <row r="60" spans="1:30" ht="18.75" x14ac:dyDescent="0.3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6" t="s">
        <v>38</v>
      </c>
      <c r="N60" s="17"/>
      <c r="O60" s="17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33">
        <f t="shared" si="3"/>
        <v>0</v>
      </c>
    </row>
    <row r="61" spans="1:30" ht="23.25" customHeight="1" x14ac:dyDescent="0.2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64" t="s">
        <v>41</v>
      </c>
      <c r="M61" s="17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33">
        <f t="shared" si="3"/>
        <v>0</v>
      </c>
    </row>
    <row r="62" spans="1:30" ht="18" customHeight="1" thickBot="1" x14ac:dyDescent="0.3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64"/>
      <c r="M62" s="17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33">
        <f t="shared" si="3"/>
        <v>0</v>
      </c>
    </row>
    <row r="63" spans="1:30" s="3" customFormat="1" ht="18.75" customHeight="1" x14ac:dyDescent="0.25">
      <c r="A63" s="135" t="s">
        <v>2</v>
      </c>
      <c r="B63" s="20"/>
      <c r="C63" s="134" t="s">
        <v>3</v>
      </c>
      <c r="D63" s="138" t="s">
        <v>4</v>
      </c>
      <c r="E63" s="20"/>
      <c r="F63" s="134" t="s">
        <v>5</v>
      </c>
      <c r="G63" s="20"/>
      <c r="H63" s="134" t="s">
        <v>6</v>
      </c>
      <c r="I63" s="132" t="s">
        <v>7</v>
      </c>
      <c r="J63" s="132" t="s">
        <v>35</v>
      </c>
      <c r="K63" s="130" t="s">
        <v>9</v>
      </c>
      <c r="L63" s="132" t="s">
        <v>10</v>
      </c>
      <c r="M63" s="134" t="s">
        <v>11</v>
      </c>
      <c r="N63" s="134"/>
      <c r="O63" s="152" t="s">
        <v>12</v>
      </c>
      <c r="P63" s="153"/>
      <c r="Q63" s="153"/>
      <c r="R63" s="153"/>
      <c r="S63" s="153"/>
      <c r="T63" s="153"/>
      <c r="U63" s="153"/>
      <c r="V63" s="119" t="str">
        <f>V40</f>
        <v>Фонд заробітної плати на місяць</v>
      </c>
      <c r="W63" s="121" t="s">
        <v>14</v>
      </c>
      <c r="X63" s="134" t="s">
        <v>15</v>
      </c>
      <c r="Y63" s="154" t="str">
        <f>Y40</f>
        <v>Фонд заробітної плати на вересень- грудень  2022 рік</v>
      </c>
      <c r="Z63" s="7"/>
      <c r="AD63" s="33"/>
    </row>
    <row r="64" spans="1:30" s="3" customFormat="1" ht="116.25" customHeight="1" thickBot="1" x14ac:dyDescent="0.3">
      <c r="A64" s="136"/>
      <c r="B64" s="21" t="s">
        <v>16</v>
      </c>
      <c r="C64" s="137"/>
      <c r="D64" s="139"/>
      <c r="E64" s="21" t="s">
        <v>17</v>
      </c>
      <c r="F64" s="137"/>
      <c r="G64" s="21" t="s">
        <v>18</v>
      </c>
      <c r="H64" s="137"/>
      <c r="I64" s="133"/>
      <c r="J64" s="133"/>
      <c r="K64" s="131"/>
      <c r="L64" s="133"/>
      <c r="M64" s="21" t="s">
        <v>19</v>
      </c>
      <c r="N64" s="21" t="s">
        <v>20</v>
      </c>
      <c r="O64" s="21" t="s">
        <v>21</v>
      </c>
      <c r="P64" s="21" t="s">
        <v>22</v>
      </c>
      <c r="Q64" s="21" t="s">
        <v>23</v>
      </c>
      <c r="R64" s="123" t="s">
        <v>36</v>
      </c>
      <c r="S64" s="122"/>
      <c r="T64" s="123" t="s">
        <v>39</v>
      </c>
      <c r="U64" s="124"/>
      <c r="V64" s="120"/>
      <c r="W64" s="122"/>
      <c r="X64" s="137"/>
      <c r="Y64" s="155"/>
      <c r="Z64" s="7"/>
      <c r="AD64" s="33">
        <f t="shared" ref="AD64:AD85" si="6">AC64*H64</f>
        <v>0</v>
      </c>
    </row>
    <row r="65" spans="1:30" s="33" customFormat="1" ht="38.25" customHeight="1" x14ac:dyDescent="0.25">
      <c r="A65" s="65">
        <v>1</v>
      </c>
      <c r="B65" s="66" t="s">
        <v>25</v>
      </c>
      <c r="C65" s="66" t="s">
        <v>26</v>
      </c>
      <c r="D65" s="67" t="s">
        <v>27</v>
      </c>
      <c r="E65" s="67" t="s">
        <v>28</v>
      </c>
      <c r="F65" s="68">
        <v>15</v>
      </c>
      <c r="G65" s="68" t="s">
        <v>29</v>
      </c>
      <c r="H65" s="69">
        <v>1</v>
      </c>
      <c r="I65" s="70">
        <v>7464</v>
      </c>
      <c r="J65" s="70">
        <f>I65*0.1</f>
        <v>746.40000000000009</v>
      </c>
      <c r="K65" s="70"/>
      <c r="L65" s="70">
        <f>(I65+J65)*H65</f>
        <v>8210.4</v>
      </c>
      <c r="M65" s="71">
        <v>20</v>
      </c>
      <c r="N65" s="69">
        <f>L65*M65%</f>
        <v>1642.08</v>
      </c>
      <c r="O65" s="71"/>
      <c r="P65" s="69">
        <f>L65*O65%</f>
        <v>0</v>
      </c>
      <c r="Q65" s="69"/>
      <c r="R65" s="115">
        <f>L65*0.2</f>
        <v>1642.08</v>
      </c>
      <c r="S65" s="116"/>
      <c r="T65" s="115">
        <f>L65*0.3</f>
        <v>2463.12</v>
      </c>
      <c r="U65" s="161"/>
      <c r="V65" s="91">
        <f>L65+P65+Q65+N65+R65+T65</f>
        <v>13957.68</v>
      </c>
      <c r="W65" s="92"/>
      <c r="X65" s="73"/>
      <c r="Y65" s="74">
        <f>V65*1+W65+X65</f>
        <v>13957.68</v>
      </c>
      <c r="Z65" s="32">
        <v>2.58</v>
      </c>
      <c r="AA65" s="33">
        <v>1921</v>
      </c>
      <c r="AC65" s="33">
        <v>40</v>
      </c>
      <c r="AD65" s="33">
        <f t="shared" si="6"/>
        <v>40</v>
      </c>
    </row>
    <row r="66" spans="1:30" s="33" customFormat="1" ht="43.5" customHeight="1" thickBot="1" x14ac:dyDescent="0.3">
      <c r="A66" s="93">
        <v>2</v>
      </c>
      <c r="B66" s="35"/>
      <c r="C66" s="35" t="s">
        <v>33</v>
      </c>
      <c r="D66" s="34" t="s">
        <v>27</v>
      </c>
      <c r="E66" s="34"/>
      <c r="F66" s="36">
        <v>14</v>
      </c>
      <c r="G66" s="36"/>
      <c r="H66" s="40">
        <v>1</v>
      </c>
      <c r="I66" s="38">
        <v>7001</v>
      </c>
      <c r="J66" s="70">
        <f t="shared" ref="J66" si="7">I66*0.1</f>
        <v>700.1</v>
      </c>
      <c r="K66" s="38"/>
      <c r="L66" s="38">
        <f>(I66+J66)*H66</f>
        <v>7701.1</v>
      </c>
      <c r="M66" s="39">
        <v>30</v>
      </c>
      <c r="N66" s="40">
        <f>L66*M66%</f>
        <v>2310.33</v>
      </c>
      <c r="O66" s="39"/>
      <c r="P66" s="40">
        <f>L66*O66%</f>
        <v>0</v>
      </c>
      <c r="Q66" s="40"/>
      <c r="R66" s="117">
        <f>L66*0.2</f>
        <v>1540.2200000000003</v>
      </c>
      <c r="S66" s="149"/>
      <c r="T66" s="117"/>
      <c r="U66" s="118"/>
      <c r="V66" s="94">
        <f>L66+P66+Q66+N66+R66+U66</f>
        <v>11551.650000000001</v>
      </c>
      <c r="W66" s="92"/>
      <c r="X66" s="73"/>
      <c r="Y66" s="74">
        <f>V66*1+W66+X66</f>
        <v>11551.650000000001</v>
      </c>
      <c r="Z66" s="32">
        <v>2.42</v>
      </c>
      <c r="AC66" s="33">
        <v>40</v>
      </c>
      <c r="AD66" s="33">
        <f t="shared" si="6"/>
        <v>40</v>
      </c>
    </row>
    <row r="67" spans="1:30" s="33" customFormat="1" ht="39.75" hidden="1" customHeight="1" thickBot="1" x14ac:dyDescent="0.3">
      <c r="A67" s="75"/>
      <c r="B67" s="76"/>
      <c r="C67" s="76"/>
      <c r="D67" s="77"/>
      <c r="E67" s="77"/>
      <c r="F67" s="78"/>
      <c r="G67" s="78"/>
      <c r="H67" s="79"/>
      <c r="I67" s="80"/>
      <c r="J67" s="70"/>
      <c r="K67" s="80"/>
      <c r="L67" s="80"/>
      <c r="M67" s="81"/>
      <c r="N67" s="79"/>
      <c r="O67" s="81"/>
      <c r="P67" s="79"/>
      <c r="Q67" s="79"/>
      <c r="R67" s="150"/>
      <c r="S67" s="151"/>
      <c r="T67" s="117"/>
      <c r="U67" s="118"/>
      <c r="V67" s="95"/>
      <c r="W67" s="92"/>
      <c r="X67" s="73"/>
      <c r="Y67" s="74"/>
      <c r="Z67" s="32"/>
    </row>
    <row r="68" spans="1:30" s="50" customFormat="1" ht="45" customHeight="1" thickBot="1" x14ac:dyDescent="0.3">
      <c r="A68" s="83"/>
      <c r="B68" s="84"/>
      <c r="C68" s="84" t="s">
        <v>34</v>
      </c>
      <c r="D68" s="84"/>
      <c r="E68" s="84"/>
      <c r="F68" s="84"/>
      <c r="G68" s="84"/>
      <c r="H68" s="85">
        <f>SUM(H65:H67)</f>
        <v>2</v>
      </c>
      <c r="I68" s="86">
        <f>SUM(I65:I67)</f>
        <v>14465</v>
      </c>
      <c r="J68" s="86">
        <f>SUM(J65:J67)</f>
        <v>1446.5</v>
      </c>
      <c r="K68" s="86">
        <f>SUM(K65:K67)</f>
        <v>0</v>
      </c>
      <c r="L68" s="86">
        <f>SUM(L65:L67)</f>
        <v>15911.5</v>
      </c>
      <c r="M68" s="84"/>
      <c r="N68" s="84">
        <f>SUM(N65:N67)</f>
        <v>3952.41</v>
      </c>
      <c r="O68" s="84"/>
      <c r="P68" s="84">
        <f t="shared" ref="P68:Y68" si="8">SUM(P65:P67)</f>
        <v>0</v>
      </c>
      <c r="Q68" s="84">
        <f t="shared" si="8"/>
        <v>0</v>
      </c>
      <c r="R68" s="127">
        <f t="shared" si="8"/>
        <v>3182.3</v>
      </c>
      <c r="S68" s="128"/>
      <c r="T68" s="127">
        <f t="shared" si="8"/>
        <v>2463.12</v>
      </c>
      <c r="U68" s="128"/>
      <c r="V68" s="96">
        <f t="shared" si="8"/>
        <v>25509.33</v>
      </c>
      <c r="W68" s="97">
        <f t="shared" si="8"/>
        <v>0</v>
      </c>
      <c r="X68" s="84">
        <f t="shared" si="8"/>
        <v>0</v>
      </c>
      <c r="Y68" s="87">
        <f t="shared" si="8"/>
        <v>25509.33</v>
      </c>
      <c r="Z68" s="49"/>
      <c r="AD68" s="33">
        <f t="shared" si="6"/>
        <v>0</v>
      </c>
    </row>
    <row r="69" spans="1:30" ht="15" x14ac:dyDescent="0.2">
      <c r="AD69" s="33">
        <f t="shared" si="6"/>
        <v>0</v>
      </c>
    </row>
    <row r="70" spans="1:30" ht="21" customHeight="1" x14ac:dyDescent="0.2">
      <c r="AD70" s="33">
        <f t="shared" si="6"/>
        <v>0</v>
      </c>
    </row>
    <row r="71" spans="1:30" ht="18.75" x14ac:dyDescent="0.3">
      <c r="A71" s="1"/>
      <c r="B71" s="1"/>
      <c r="C71" s="53"/>
      <c r="D71" s="52"/>
      <c r="E71" s="53"/>
      <c r="F71" s="54"/>
      <c r="G71" s="54"/>
      <c r="H71" s="88"/>
      <c r="I71" s="113"/>
      <c r="J71" s="54"/>
      <c r="K71" s="114"/>
      <c r="L71" s="88"/>
      <c r="M71" s="88"/>
      <c r="N71" s="112"/>
      <c r="O71" s="112"/>
      <c r="P71" s="89"/>
      <c r="Q71" s="89"/>
      <c r="R71" s="89"/>
      <c r="S71" s="89"/>
      <c r="T71" s="89"/>
      <c r="U71" s="89"/>
      <c r="V71" s="89"/>
      <c r="W71" s="113"/>
      <c r="X71" s="58"/>
      <c r="Y71" s="58"/>
      <c r="Z71" s="58"/>
      <c r="AA71" s="59"/>
      <c r="AB71" s="59"/>
      <c r="AC71" s="60"/>
      <c r="AD71" s="33"/>
    </row>
    <row r="72" spans="1:30" ht="18.75" x14ac:dyDescent="0.3">
      <c r="A72" s="1"/>
      <c r="B72" s="1"/>
      <c r="C72" s="53"/>
      <c r="D72" s="54"/>
      <c r="E72" s="53"/>
      <c r="F72" s="54"/>
      <c r="G72" s="54"/>
      <c r="H72" s="88"/>
      <c r="I72" s="57"/>
      <c r="J72" s="53"/>
      <c r="K72" s="1"/>
      <c r="N72" s="55"/>
      <c r="O72" s="55"/>
      <c r="P72" s="56"/>
      <c r="Q72" s="56"/>
      <c r="R72" s="56"/>
      <c r="S72" s="56"/>
      <c r="T72" s="56"/>
      <c r="U72" s="89"/>
      <c r="V72" s="89"/>
      <c r="W72" s="57"/>
      <c r="X72" s="58"/>
      <c r="Y72" s="58"/>
      <c r="Z72" s="58"/>
      <c r="AA72" s="59"/>
      <c r="AB72" s="59"/>
      <c r="AC72" s="60"/>
      <c r="AD72" s="33">
        <f t="shared" si="6"/>
        <v>0</v>
      </c>
    </row>
    <row r="73" spans="1:30" ht="34.5" customHeight="1" x14ac:dyDescent="0.2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62" t="s">
        <v>58</v>
      </c>
      <c r="S73" s="162"/>
      <c r="T73" s="162"/>
      <c r="U73" s="162"/>
      <c r="V73" s="162"/>
      <c r="W73" s="162"/>
      <c r="X73" s="162"/>
      <c r="Y73" s="162"/>
      <c r="Z73" s="109"/>
      <c r="AA73" s="109"/>
      <c r="AB73" s="109"/>
      <c r="AC73" s="1"/>
      <c r="AD73" s="33">
        <f t="shared" si="6"/>
        <v>0</v>
      </c>
    </row>
    <row r="74" spans="1:30" ht="15" x14ac:dyDescent="0.2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62" t="s">
        <v>54</v>
      </c>
      <c r="S74" s="162"/>
      <c r="T74" s="162"/>
      <c r="U74" s="162"/>
      <c r="V74" s="162"/>
      <c r="W74" s="162"/>
      <c r="X74" s="162"/>
      <c r="Y74" s="162"/>
      <c r="Z74" s="109"/>
      <c r="AA74" s="109"/>
      <c r="AB74" s="109"/>
      <c r="AC74" s="1"/>
      <c r="AD74" s="33">
        <f t="shared" si="6"/>
        <v>0</v>
      </c>
    </row>
    <row r="75" spans="1:30" ht="15.75" hidden="1" x14ac:dyDescent="0.25">
      <c r="A75" s="1"/>
      <c r="B75" s="1"/>
      <c r="C75" s="90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8"/>
      <c r="S75" s="8"/>
      <c r="T75" s="8"/>
      <c r="U75" s="9"/>
      <c r="V75" s="3"/>
      <c r="W75" s="9"/>
      <c r="X75" s="9"/>
      <c r="Y75" s="12"/>
      <c r="AB75" s="8"/>
      <c r="AC75" s="1"/>
      <c r="AD75" s="33">
        <f t="shared" si="6"/>
        <v>0</v>
      </c>
    </row>
    <row r="76" spans="1:30" ht="15.75" hidden="1" x14ac:dyDescent="0.25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29"/>
      <c r="V76" s="129"/>
      <c r="W76" s="129"/>
      <c r="X76" s="129"/>
      <c r="Y76" s="129"/>
      <c r="AA76" s="6"/>
      <c r="AB76" s="6"/>
      <c r="AC76" s="1"/>
      <c r="AD76" s="33">
        <f t="shared" si="6"/>
        <v>0</v>
      </c>
    </row>
    <row r="77" spans="1:30" ht="15.75" hidden="1" x14ac:dyDescent="0.25">
      <c r="A77" s="1"/>
      <c r="B77" s="1"/>
      <c r="C77" s="1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2"/>
      <c r="V77" s="3"/>
      <c r="W77" s="3"/>
      <c r="X77" s="2"/>
      <c r="Y77" s="2"/>
      <c r="AB77" s="1"/>
      <c r="AC77" s="1"/>
      <c r="AD77" s="33">
        <f t="shared" si="6"/>
        <v>0</v>
      </c>
    </row>
    <row r="78" spans="1:30" ht="15" hidden="1" x14ac:dyDescent="0.2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3"/>
      <c r="V78" s="3"/>
      <c r="W78" s="3"/>
      <c r="X78" s="3"/>
      <c r="Y78" s="3"/>
      <c r="AA78" s="1"/>
      <c r="AB78" s="1"/>
      <c r="AC78" s="1"/>
      <c r="AD78" s="33">
        <f t="shared" si="6"/>
        <v>0</v>
      </c>
    </row>
    <row r="79" spans="1:30" ht="15.75" hidden="1" x14ac:dyDescent="0.25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N79" s="17"/>
      <c r="O79" s="17"/>
      <c r="P79" s="1"/>
      <c r="Q79" s="1"/>
      <c r="R79" s="1"/>
      <c r="S79" s="1"/>
      <c r="T79" s="1"/>
      <c r="U79" s="15"/>
      <c r="V79" s="15"/>
      <c r="W79" s="15"/>
      <c r="X79" s="2"/>
      <c r="Y79" s="3"/>
      <c r="Z79" s="1"/>
      <c r="AA79" s="1"/>
      <c r="AB79" s="1"/>
      <c r="AC79" s="1"/>
      <c r="AD79" s="33">
        <f t="shared" si="6"/>
        <v>0</v>
      </c>
    </row>
    <row r="80" spans="1:30" ht="18.75" x14ac:dyDescent="0.3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6"/>
      <c r="N80" s="17"/>
      <c r="O80" s="17"/>
      <c r="P80" s="1"/>
      <c r="Q80" s="1"/>
      <c r="R80" s="1"/>
      <c r="S80" s="1"/>
      <c r="T80" s="1"/>
      <c r="U80" s="63"/>
      <c r="V80" s="63"/>
      <c r="W80" s="63"/>
      <c r="X80" s="2"/>
      <c r="Y80" s="3"/>
      <c r="Z80" s="1"/>
      <c r="AA80" s="1"/>
      <c r="AB80" s="1"/>
      <c r="AC80" s="1"/>
      <c r="AD80" s="33">
        <f t="shared" si="6"/>
        <v>0</v>
      </c>
    </row>
    <row r="81" spans="1:30" ht="18.75" x14ac:dyDescent="0.3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6" t="s">
        <v>0</v>
      </c>
      <c r="N81" s="17"/>
      <c r="O81" s="17"/>
      <c r="P81" s="1"/>
      <c r="Q81" s="1"/>
      <c r="R81" s="1"/>
      <c r="S81" s="1"/>
      <c r="T81" s="1"/>
      <c r="U81" s="63"/>
      <c r="V81" s="63"/>
      <c r="W81" s="63"/>
      <c r="X81" s="2"/>
      <c r="Y81" s="3"/>
      <c r="Z81" s="1"/>
      <c r="AA81" s="1"/>
      <c r="AB81" s="1"/>
      <c r="AC81" s="1"/>
      <c r="AD81" s="33">
        <f t="shared" si="6"/>
        <v>0</v>
      </c>
    </row>
    <row r="82" spans="1:30" ht="18" customHeight="1" x14ac:dyDescent="0.3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8" t="str">
        <f>L59</f>
        <v>станом  на  01.09.2022р.</v>
      </c>
      <c r="N82" s="17"/>
      <c r="O82" s="17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33">
        <f t="shared" si="6"/>
        <v>0</v>
      </c>
    </row>
    <row r="83" spans="1:30" ht="18.75" x14ac:dyDescent="0.3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6" t="s">
        <v>48</v>
      </c>
      <c r="N83" s="17"/>
      <c r="O83" s="17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33">
        <f t="shared" si="6"/>
        <v>0</v>
      </c>
    </row>
    <row r="84" spans="1:30" ht="23.25" customHeight="1" x14ac:dyDescent="0.25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64" t="s">
        <v>41</v>
      </c>
      <c r="M84" s="17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33">
        <f t="shared" si="6"/>
        <v>0</v>
      </c>
    </row>
    <row r="85" spans="1:30" ht="18" customHeight="1" thickBot="1" x14ac:dyDescent="0.3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64"/>
      <c r="M85" s="17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33">
        <f t="shared" si="6"/>
        <v>0</v>
      </c>
    </row>
    <row r="86" spans="1:30" s="3" customFormat="1" ht="18.75" customHeight="1" x14ac:dyDescent="0.25">
      <c r="A86" s="135" t="s">
        <v>2</v>
      </c>
      <c r="B86" s="107"/>
      <c r="C86" s="134" t="s">
        <v>3</v>
      </c>
      <c r="D86" s="138" t="s">
        <v>4</v>
      </c>
      <c r="E86" s="107"/>
      <c r="F86" s="134" t="s">
        <v>5</v>
      </c>
      <c r="G86" s="107"/>
      <c r="H86" s="134" t="s">
        <v>6</v>
      </c>
      <c r="I86" s="132" t="s">
        <v>7</v>
      </c>
      <c r="J86" s="132" t="s">
        <v>35</v>
      </c>
      <c r="K86" s="130" t="s">
        <v>9</v>
      </c>
      <c r="L86" s="132" t="s">
        <v>10</v>
      </c>
      <c r="M86" s="134" t="s">
        <v>11</v>
      </c>
      <c r="N86" s="134"/>
      <c r="O86" s="152" t="s">
        <v>12</v>
      </c>
      <c r="P86" s="153"/>
      <c r="Q86" s="153"/>
      <c r="R86" s="153"/>
      <c r="S86" s="153"/>
      <c r="T86" s="153"/>
      <c r="U86" s="153"/>
      <c r="V86" s="119" t="str">
        <f>V63</f>
        <v>Фонд заробітної плати на місяць</v>
      </c>
      <c r="W86" s="121" t="s">
        <v>14</v>
      </c>
      <c r="X86" s="134" t="s">
        <v>15</v>
      </c>
      <c r="Y86" s="154" t="str">
        <f>Y63</f>
        <v>Фонд заробітної плати на вересень- грудень  2022 рік</v>
      </c>
      <c r="Z86" s="7"/>
      <c r="AD86" s="33"/>
    </row>
    <row r="87" spans="1:30" s="3" customFormat="1" ht="116.25" customHeight="1" thickBot="1" x14ac:dyDescent="0.3">
      <c r="A87" s="136"/>
      <c r="B87" s="108" t="s">
        <v>16</v>
      </c>
      <c r="C87" s="137"/>
      <c r="D87" s="139"/>
      <c r="E87" s="108" t="s">
        <v>17</v>
      </c>
      <c r="F87" s="137"/>
      <c r="G87" s="108" t="s">
        <v>18</v>
      </c>
      <c r="H87" s="137"/>
      <c r="I87" s="133"/>
      <c r="J87" s="133"/>
      <c r="K87" s="131"/>
      <c r="L87" s="133"/>
      <c r="M87" s="108" t="s">
        <v>19</v>
      </c>
      <c r="N87" s="108" t="s">
        <v>20</v>
      </c>
      <c r="O87" s="108" t="s">
        <v>21</v>
      </c>
      <c r="P87" s="108" t="s">
        <v>22</v>
      </c>
      <c r="Q87" s="108" t="s">
        <v>23</v>
      </c>
      <c r="R87" s="123" t="s">
        <v>36</v>
      </c>
      <c r="S87" s="122"/>
      <c r="T87" s="123" t="s">
        <v>39</v>
      </c>
      <c r="U87" s="124"/>
      <c r="V87" s="120"/>
      <c r="W87" s="122"/>
      <c r="X87" s="137"/>
      <c r="Y87" s="155"/>
      <c r="Z87" s="7"/>
      <c r="AD87" s="33">
        <f t="shared" ref="AD87:AD89" si="9">AC87*H87</f>
        <v>0</v>
      </c>
    </row>
    <row r="88" spans="1:30" s="33" customFormat="1" ht="38.25" customHeight="1" x14ac:dyDescent="0.25">
      <c r="A88" s="65">
        <v>1</v>
      </c>
      <c r="B88" s="66" t="s">
        <v>25</v>
      </c>
      <c r="C88" s="66" t="s">
        <v>26</v>
      </c>
      <c r="D88" s="67" t="s">
        <v>27</v>
      </c>
      <c r="E88" s="67" t="s">
        <v>28</v>
      </c>
      <c r="F88" s="68">
        <v>15</v>
      </c>
      <c r="G88" s="68" t="s">
        <v>29</v>
      </c>
      <c r="H88" s="69">
        <v>1</v>
      </c>
      <c r="I88" s="70">
        <v>7464</v>
      </c>
      <c r="J88" s="70">
        <f>I88*0.1</f>
        <v>746.40000000000009</v>
      </c>
      <c r="K88" s="70"/>
      <c r="L88" s="70">
        <f>(I88+J88)*H88</f>
        <v>8210.4</v>
      </c>
      <c r="M88" s="71">
        <v>30</v>
      </c>
      <c r="N88" s="69">
        <f>L88*M88%</f>
        <v>2463.12</v>
      </c>
      <c r="O88" s="71"/>
      <c r="P88" s="69">
        <f>L88*O88%</f>
        <v>0</v>
      </c>
      <c r="Q88" s="69"/>
      <c r="R88" s="115">
        <f>L88*0.2</f>
        <v>1642.08</v>
      </c>
      <c r="S88" s="116"/>
      <c r="T88" s="115">
        <f>L88*0.3</f>
        <v>2463.12</v>
      </c>
      <c r="U88" s="161"/>
      <c r="V88" s="91">
        <f>L88+P88+Q88+N88+R88+T88</f>
        <v>14778.720000000001</v>
      </c>
      <c r="W88" s="92"/>
      <c r="X88" s="73"/>
      <c r="Y88" s="74">
        <f>V88*1+W88+X88</f>
        <v>14778.720000000001</v>
      </c>
      <c r="Z88" s="32">
        <v>2.58</v>
      </c>
      <c r="AA88" s="33">
        <v>1921</v>
      </c>
      <c r="AC88" s="33">
        <v>40</v>
      </c>
      <c r="AD88" s="33">
        <f t="shared" si="9"/>
        <v>40</v>
      </c>
    </row>
    <row r="89" spans="1:30" s="33" customFormat="1" ht="43.5" customHeight="1" thickBot="1" x14ac:dyDescent="0.3">
      <c r="A89" s="93">
        <v>2</v>
      </c>
      <c r="B89" s="35"/>
      <c r="C89" s="35" t="s">
        <v>49</v>
      </c>
      <c r="D89" s="34" t="s">
        <v>27</v>
      </c>
      <c r="E89" s="34"/>
      <c r="F89" s="36">
        <v>14</v>
      </c>
      <c r="G89" s="36"/>
      <c r="H89" s="40">
        <v>1.5</v>
      </c>
      <c r="I89" s="38">
        <v>7001</v>
      </c>
      <c r="J89" s="70">
        <f t="shared" ref="J89" si="10">I89*0.1</f>
        <v>700.1</v>
      </c>
      <c r="K89" s="38"/>
      <c r="L89" s="38">
        <f>(I89+J89)*H89</f>
        <v>11551.650000000001</v>
      </c>
      <c r="M89" s="39">
        <v>30</v>
      </c>
      <c r="N89" s="40">
        <f>L89*M89%</f>
        <v>3465.4950000000003</v>
      </c>
      <c r="O89" s="39"/>
      <c r="P89" s="40">
        <f>L89*O89%</f>
        <v>0</v>
      </c>
      <c r="Q89" s="40"/>
      <c r="R89" s="117">
        <f>L89*0.2</f>
        <v>2310.3300000000004</v>
      </c>
      <c r="S89" s="149"/>
      <c r="T89" s="117"/>
      <c r="U89" s="118"/>
      <c r="V89" s="94">
        <f>L89+P89+Q89+N89+R89+U89</f>
        <v>17327.475000000002</v>
      </c>
      <c r="W89" s="92"/>
      <c r="X89" s="73"/>
      <c r="Y89" s="74">
        <f>V89*1+W89+X89</f>
        <v>17327.475000000002</v>
      </c>
      <c r="Z89" s="32">
        <v>2.42</v>
      </c>
      <c r="AC89" s="33">
        <v>40</v>
      </c>
      <c r="AD89" s="33">
        <f t="shared" si="9"/>
        <v>60</v>
      </c>
    </row>
    <row r="90" spans="1:30" s="50" customFormat="1" ht="45" customHeight="1" thickBot="1" x14ac:dyDescent="0.3">
      <c r="A90" s="83"/>
      <c r="B90" s="84"/>
      <c r="C90" s="84" t="s">
        <v>34</v>
      </c>
      <c r="D90" s="84"/>
      <c r="E90" s="84"/>
      <c r="F90" s="84"/>
      <c r="G90" s="84"/>
      <c r="H90" s="85">
        <f>SUM(H88:H89)</f>
        <v>2.5</v>
      </c>
      <c r="I90" s="86">
        <f>SUM(I88:I89)</f>
        <v>14465</v>
      </c>
      <c r="J90" s="86">
        <f>SUM(J88:J89)</f>
        <v>1446.5</v>
      </c>
      <c r="K90" s="86">
        <f>SUM(K88:K89)</f>
        <v>0</v>
      </c>
      <c r="L90" s="86">
        <f>SUM(L88:L89)</f>
        <v>19762.050000000003</v>
      </c>
      <c r="M90" s="84"/>
      <c r="N90" s="84">
        <f>SUM(N88:N89)</f>
        <v>5928.6149999999998</v>
      </c>
      <c r="O90" s="84"/>
      <c r="P90" s="84">
        <f>SUM(P88:P89)</f>
        <v>0</v>
      </c>
      <c r="Q90" s="84">
        <f>SUM(Q88:Q89)</f>
        <v>0</v>
      </c>
      <c r="R90" s="127">
        <f>SUM(R88:R89)</f>
        <v>3952.4100000000003</v>
      </c>
      <c r="S90" s="128"/>
      <c r="T90" s="127">
        <f>SUM(T88:T89)</f>
        <v>2463.12</v>
      </c>
      <c r="U90" s="128"/>
      <c r="V90" s="96">
        <f>SUM(V88:V89)</f>
        <v>32106.195000000003</v>
      </c>
      <c r="W90" s="106">
        <f>SUM(W88:W89)</f>
        <v>0</v>
      </c>
      <c r="X90" s="84">
        <f>SUM(X88:X89)</f>
        <v>0</v>
      </c>
      <c r="Y90" s="87">
        <f>SUM(Y88:Y89)</f>
        <v>32106.195000000003</v>
      </c>
      <c r="Z90" s="49"/>
      <c r="AD90" s="33">
        <f t="shared" ref="AD90:AD94" si="11">AC90*H90</f>
        <v>0</v>
      </c>
    </row>
    <row r="91" spans="1:30" ht="15" x14ac:dyDescent="0.2">
      <c r="AD91" s="33">
        <f t="shared" si="11"/>
        <v>0</v>
      </c>
    </row>
    <row r="92" spans="1:30" ht="21" customHeight="1" x14ac:dyDescent="0.2">
      <c r="AD92" s="33">
        <f t="shared" si="11"/>
        <v>0</v>
      </c>
    </row>
    <row r="93" spans="1:30" ht="18.75" x14ac:dyDescent="0.3">
      <c r="A93" s="1"/>
      <c r="B93" s="1"/>
      <c r="C93" s="54"/>
      <c r="D93" s="54"/>
      <c r="E93" s="54"/>
      <c r="F93" s="54"/>
      <c r="G93" s="54"/>
      <c r="H93" s="88"/>
      <c r="I93" s="113"/>
      <c r="J93" s="54"/>
      <c r="K93" s="114"/>
      <c r="L93" s="88"/>
      <c r="M93" s="88"/>
      <c r="N93" s="112"/>
      <c r="O93" s="112"/>
      <c r="P93" s="89"/>
      <c r="Q93" s="89"/>
      <c r="R93" s="89"/>
      <c r="S93" s="89"/>
      <c r="T93" s="89"/>
      <c r="U93" s="89"/>
      <c r="V93" s="89"/>
      <c r="W93" s="113"/>
      <c r="X93" s="58"/>
      <c r="Y93" s="58"/>
      <c r="Z93" s="58"/>
      <c r="AA93" s="59"/>
      <c r="AB93" s="59"/>
      <c r="AC93" s="60"/>
      <c r="AD93" s="33"/>
    </row>
    <row r="94" spans="1:30" ht="18.75" x14ac:dyDescent="0.3">
      <c r="A94" s="1"/>
      <c r="B94" s="1"/>
      <c r="C94" s="53"/>
      <c r="D94" s="54"/>
      <c r="E94" s="53"/>
      <c r="F94" s="54"/>
      <c r="G94" s="54"/>
      <c r="H94" s="88"/>
      <c r="I94" s="57"/>
      <c r="J94" s="53"/>
      <c r="K94" s="1"/>
      <c r="N94" s="55"/>
      <c r="O94" s="55"/>
      <c r="P94" s="56"/>
      <c r="Q94" s="56"/>
      <c r="R94" s="56"/>
      <c r="S94" s="56"/>
      <c r="T94" s="56"/>
      <c r="U94" s="89"/>
      <c r="V94" s="89"/>
      <c r="W94" s="57"/>
      <c r="X94" s="58"/>
      <c r="Y94" s="58"/>
      <c r="Z94" s="58"/>
      <c r="AA94" s="59"/>
      <c r="AB94" s="59"/>
      <c r="AC94" s="60"/>
      <c r="AD94" s="33">
        <f t="shared" si="11"/>
        <v>0</v>
      </c>
    </row>
    <row r="95" spans="1:30" x14ac:dyDescent="0.2">
      <c r="AD95" s="98">
        <f>AD94/(H91+H68+H45+H19+8)</f>
        <v>0</v>
      </c>
    </row>
  </sheetData>
  <mergeCells count="105">
    <mergeCell ref="R90:S90"/>
    <mergeCell ref="T90:U90"/>
    <mergeCell ref="R87:S87"/>
    <mergeCell ref="T87:U87"/>
    <mergeCell ref="R88:S88"/>
    <mergeCell ref="T88:U88"/>
    <mergeCell ref="R89:S89"/>
    <mergeCell ref="T89:U89"/>
    <mergeCell ref="R1:Y1"/>
    <mergeCell ref="R2:Y2"/>
    <mergeCell ref="R26:Y26"/>
    <mergeCell ref="R27:Y27"/>
    <mergeCell ref="R50:Y50"/>
    <mergeCell ref="R51:Y51"/>
    <mergeCell ref="R73:Y73"/>
    <mergeCell ref="R74:Y74"/>
    <mergeCell ref="U76:Y76"/>
    <mergeCell ref="R16:S16"/>
    <mergeCell ref="R17:S17"/>
    <mergeCell ref="R18:S18"/>
    <mergeCell ref="R19:S19"/>
    <mergeCell ref="R66:S66"/>
    <mergeCell ref="R67:S67"/>
    <mergeCell ref="T65:U65"/>
    <mergeCell ref="A86:A87"/>
    <mergeCell ref="C86:C87"/>
    <mergeCell ref="D86:D87"/>
    <mergeCell ref="F86:F87"/>
    <mergeCell ref="H86:H87"/>
    <mergeCell ref="I86:I87"/>
    <mergeCell ref="J86:J87"/>
    <mergeCell ref="K86:K87"/>
    <mergeCell ref="L86:L87"/>
    <mergeCell ref="M86:N86"/>
    <mergeCell ref="O86:U86"/>
    <mergeCell ref="V86:V87"/>
    <mergeCell ref="W86:W87"/>
    <mergeCell ref="X86:X87"/>
    <mergeCell ref="Y86:Y87"/>
    <mergeCell ref="U5:Y5"/>
    <mergeCell ref="O14:U14"/>
    <mergeCell ref="V14:V15"/>
    <mergeCell ref="W14:W15"/>
    <mergeCell ref="X14:X15"/>
    <mergeCell ref="Y40:Y41"/>
    <mergeCell ref="R41:S41"/>
    <mergeCell ref="T41:U41"/>
    <mergeCell ref="U29:Y29"/>
    <mergeCell ref="O40:U40"/>
    <mergeCell ref="V40:V41"/>
    <mergeCell ref="W40:W41"/>
    <mergeCell ref="X40:X41"/>
    <mergeCell ref="M14:N14"/>
    <mergeCell ref="X63:X64"/>
    <mergeCell ref="Y63:Y64"/>
    <mergeCell ref="O63:U63"/>
    <mergeCell ref="R15:S15"/>
    <mergeCell ref="A14:A15"/>
    <mergeCell ref="C14:C15"/>
    <mergeCell ref="D14:D15"/>
    <mergeCell ref="F14:F15"/>
    <mergeCell ref="H14:H15"/>
    <mergeCell ref="R68:S68"/>
    <mergeCell ref="T68:U68"/>
    <mergeCell ref="Y14:Y15"/>
    <mergeCell ref="A40:A41"/>
    <mergeCell ref="C40:C41"/>
    <mergeCell ref="D40:D41"/>
    <mergeCell ref="F40:F41"/>
    <mergeCell ref="H40:H41"/>
    <mergeCell ref="I14:I15"/>
    <mergeCell ref="J14:J15"/>
    <mergeCell ref="K14:K15"/>
    <mergeCell ref="L14:L15"/>
    <mergeCell ref="T42:U42"/>
    <mergeCell ref="R43:S43"/>
    <mergeCell ref="T43:U43"/>
    <mergeCell ref="R44:S44"/>
    <mergeCell ref="T44:U44"/>
    <mergeCell ref="I40:I41"/>
    <mergeCell ref="J40:J41"/>
    <mergeCell ref="K40:K41"/>
    <mergeCell ref="L40:L41"/>
    <mergeCell ref="M40:N40"/>
    <mergeCell ref="A63:A64"/>
    <mergeCell ref="C63:C64"/>
    <mergeCell ref="D63:D64"/>
    <mergeCell ref="F63:F64"/>
    <mergeCell ref="H63:H64"/>
    <mergeCell ref="I63:I64"/>
    <mergeCell ref="J63:J64"/>
    <mergeCell ref="K63:K64"/>
    <mergeCell ref="L63:L64"/>
    <mergeCell ref="M63:N63"/>
    <mergeCell ref="R42:S42"/>
    <mergeCell ref="T66:U66"/>
    <mergeCell ref="T67:U67"/>
    <mergeCell ref="V63:V64"/>
    <mergeCell ref="W63:W64"/>
    <mergeCell ref="R64:S64"/>
    <mergeCell ref="T64:U64"/>
    <mergeCell ref="R65:S65"/>
    <mergeCell ref="R45:S45"/>
    <mergeCell ref="T45:U45"/>
    <mergeCell ref="U53:Y53"/>
  </mergeCells>
  <printOptions horizontalCentered="1" verticalCentered="1"/>
  <pageMargins left="0.59055118110236227" right="0.59055118110236227" top="0.98425196850393704" bottom="0.78740157480314965" header="0.51181102362204722" footer="0.51181102362204722"/>
  <pageSetup paperSize="9" scale="71" fitToHeight="5" orientation="landscape" verticalDpi="300" r:id="rId1"/>
  <headerFooter alignWithMargins="0"/>
  <rowBreaks count="3" manualBreakCount="3">
    <brk id="25" max="24" man="1"/>
    <brk id="49" max="24" man="1"/>
    <brk id="72" max="2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шт. Центри   01.01 21 </vt:lpstr>
      <vt:lpstr>'шт. Центри   01.01 21 '!Область_печати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Boss</dc:creator>
  <cp:lastModifiedBy>User</cp:lastModifiedBy>
  <cp:lastPrinted>2022-09-26T10:33:05Z</cp:lastPrinted>
  <dcterms:created xsi:type="dcterms:W3CDTF">2020-10-19T11:40:44Z</dcterms:created>
  <dcterms:modified xsi:type="dcterms:W3CDTF">2022-09-26T10:42:36Z</dcterms:modified>
</cp:coreProperties>
</file>